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M:\Programma\Projecten\21GRD06 MetCCUS\WP1\Task 1.1 Transferability\GOPP_tests\"/>
    </mc:Choice>
  </mc:AlternateContent>
  <xr:revisionPtr revIDLastSave="0" documentId="13_ncr:1_{AC0399F4-61F9-44DB-9EE5-51378E3769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verage Data" sheetId="2" r:id="rId1"/>
    <sheet name="Extra Data" sheetId="3" r:id="rId2"/>
    <sheet name="Compositions" sheetId="4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2" l="1"/>
  <c r="C27" i="2"/>
  <c r="C28" i="2"/>
  <c r="C29" i="2"/>
  <c r="C30" i="2"/>
  <c r="C31" i="2"/>
  <c r="C32" i="2"/>
  <c r="C25" i="2"/>
  <c r="Q62" i="3"/>
  <c r="Q55" i="3"/>
  <c r="Q44" i="3"/>
  <c r="Q34" i="3"/>
  <c r="Q23" i="3"/>
  <c r="Q12" i="3"/>
  <c r="I12" i="3"/>
  <c r="I23" i="3"/>
  <c r="I32" i="3"/>
  <c r="I45" i="3"/>
  <c r="I57" i="3"/>
  <c r="I68" i="3"/>
  <c r="I76" i="3"/>
  <c r="I83" i="3"/>
  <c r="Q80" i="3"/>
  <c r="Q73" i="3"/>
  <c r="P26" i="3"/>
  <c r="P27" i="3"/>
  <c r="P28" i="3"/>
  <c r="P29" i="3"/>
  <c r="P30" i="3"/>
  <c r="P31" i="3"/>
  <c r="P32" i="3"/>
  <c r="P33" i="3"/>
  <c r="P34" i="3"/>
  <c r="P36" i="3"/>
  <c r="P37" i="3"/>
  <c r="P38" i="3"/>
  <c r="P39" i="3"/>
  <c r="P40" i="3"/>
  <c r="P41" i="3"/>
  <c r="P42" i="3"/>
  <c r="P43" i="3"/>
  <c r="P44" i="3"/>
  <c r="P47" i="3"/>
  <c r="P48" i="3"/>
  <c r="P49" i="3"/>
  <c r="P50" i="3"/>
  <c r="P51" i="3"/>
  <c r="P52" i="3"/>
  <c r="P53" i="3"/>
  <c r="P54" i="3"/>
  <c r="P55" i="3"/>
  <c r="P59" i="3"/>
  <c r="P60" i="3"/>
  <c r="P61" i="3"/>
  <c r="P62" i="3"/>
  <c r="P70" i="3"/>
  <c r="P71" i="3"/>
  <c r="P72" i="3"/>
  <c r="P73" i="3"/>
  <c r="P78" i="3"/>
  <c r="P79" i="3"/>
  <c r="P80" i="3"/>
  <c r="P25" i="3"/>
  <c r="P15" i="3"/>
  <c r="P16" i="3"/>
  <c r="P17" i="3"/>
  <c r="P18" i="3"/>
  <c r="P19" i="3"/>
  <c r="P20" i="3"/>
  <c r="P21" i="3"/>
  <c r="P22" i="3"/>
  <c r="P23" i="3"/>
  <c r="P14" i="3"/>
  <c r="P4" i="3"/>
  <c r="P5" i="3"/>
  <c r="P6" i="3"/>
  <c r="P7" i="3"/>
  <c r="P8" i="3"/>
  <c r="P9" i="3"/>
  <c r="P10" i="3"/>
  <c r="P11" i="3"/>
  <c r="P12" i="3"/>
  <c r="P3" i="3"/>
  <c r="H79" i="3"/>
  <c r="H80" i="3"/>
  <c r="H81" i="3"/>
  <c r="H82" i="3"/>
  <c r="H83" i="3"/>
  <c r="H78" i="3"/>
  <c r="H71" i="3"/>
  <c r="H72" i="3"/>
  <c r="H73" i="3"/>
  <c r="H74" i="3"/>
  <c r="H75" i="3"/>
  <c r="H76" i="3"/>
  <c r="H70" i="3"/>
  <c r="H60" i="3"/>
  <c r="H61" i="3"/>
  <c r="H62" i="3"/>
  <c r="H63" i="3"/>
  <c r="H64" i="3"/>
  <c r="H65" i="3"/>
  <c r="H66" i="3"/>
  <c r="H67" i="3"/>
  <c r="H68" i="3"/>
  <c r="H59" i="3"/>
  <c r="H48" i="3"/>
  <c r="H49" i="3"/>
  <c r="H50" i="3"/>
  <c r="H51" i="3"/>
  <c r="H52" i="3"/>
  <c r="H53" i="3"/>
  <c r="H54" i="3"/>
  <c r="H55" i="3"/>
  <c r="H56" i="3"/>
  <c r="H57" i="3"/>
  <c r="H47" i="3"/>
  <c r="H37" i="3"/>
  <c r="H38" i="3"/>
  <c r="H39" i="3"/>
  <c r="H40" i="3"/>
  <c r="H41" i="3"/>
  <c r="H42" i="3"/>
  <c r="H43" i="3"/>
  <c r="H44" i="3"/>
  <c r="H45" i="3"/>
  <c r="H36" i="3"/>
  <c r="H26" i="3"/>
  <c r="H27" i="3"/>
  <c r="H28" i="3"/>
  <c r="H29" i="3"/>
  <c r="H30" i="3"/>
  <c r="H31" i="3"/>
  <c r="H32" i="3"/>
  <c r="H25" i="3"/>
  <c r="H15" i="3"/>
  <c r="H16" i="3"/>
  <c r="H17" i="3"/>
  <c r="H18" i="3"/>
  <c r="H19" i="3"/>
  <c r="H20" i="3"/>
  <c r="H21" i="3"/>
  <c r="H22" i="3"/>
  <c r="H23" i="3"/>
  <c r="H14" i="3"/>
  <c r="H4" i="3"/>
  <c r="H5" i="3"/>
  <c r="H6" i="3"/>
  <c r="H7" i="3"/>
  <c r="H8" i="3"/>
  <c r="H9" i="3"/>
  <c r="H10" i="3"/>
  <c r="H11" i="3"/>
  <c r="H12" i="3"/>
  <c r="H3" i="3"/>
  <c r="O8" i="3" a="1"/>
  <c r="O18" i="3" a="1"/>
  <c r="O28" i="3" a="1"/>
  <c r="O38" i="3" a="1"/>
  <c r="O48" i="3" a="1"/>
  <c r="O78" i="3" a="1"/>
  <c r="O9" i="3" a="1"/>
  <c r="O19" i="3" a="1"/>
  <c r="O29" i="3" a="1"/>
  <c r="O39" i="3" a="1"/>
  <c r="O49" i="3" a="1"/>
  <c r="O59" i="3" a="1"/>
  <c r="O79" i="3" a="1"/>
  <c r="O6" i="3" a="1"/>
  <c r="O36" i="3" a="1"/>
  <c r="O10" i="3" a="1"/>
  <c r="O20" i="3" a="1"/>
  <c r="O30" i="3" a="1"/>
  <c r="O40" i="3" a="1"/>
  <c r="O50" i="3" a="1"/>
  <c r="O60" i="3" a="1"/>
  <c r="O70" i="3" a="1"/>
  <c r="O80" i="3" a="1"/>
  <c r="O11" i="3" a="1"/>
  <c r="O21" i="3" a="1"/>
  <c r="O31" i="3" a="1"/>
  <c r="O41" i="3" a="1"/>
  <c r="O51" i="3" a="1"/>
  <c r="O61" i="3" a="1"/>
  <c r="O71" i="3" a="1"/>
  <c r="O12" i="3" a="1"/>
  <c r="O22" i="3" a="1"/>
  <c r="O32" i="3" a="1"/>
  <c r="O42" i="3" a="1"/>
  <c r="O52" i="3" a="1"/>
  <c r="O62" i="3" a="1"/>
  <c r="O72" i="3" a="1"/>
  <c r="O23" i="3" a="1"/>
  <c r="O33" i="3" a="1"/>
  <c r="O43" i="3" a="1"/>
  <c r="O53" i="3" a="1"/>
  <c r="O73" i="3" a="1"/>
  <c r="O4" i="3" a="1"/>
  <c r="O14" i="3" a="1"/>
  <c r="O34" i="3" a="1"/>
  <c r="O44" i="3" a="1"/>
  <c r="O54" i="3" a="1"/>
  <c r="O5" i="3" a="1"/>
  <c r="O15" i="3" a="1"/>
  <c r="O25" i="3" a="1"/>
  <c r="O55" i="3" a="1"/>
  <c r="O16" i="3" a="1"/>
  <c r="O26" i="3" a="1"/>
  <c r="O17" i="3" a="1"/>
  <c r="O27" i="3" a="1"/>
  <c r="O37" i="3" a="1"/>
  <c r="O47" i="3" a="1"/>
  <c r="O7" i="3" a="1"/>
  <c r="O3" i="3" a="1"/>
  <c r="G4" i="3" a="1"/>
  <c r="G14" i="3" a="1"/>
  <c r="G44" i="3" a="1"/>
  <c r="G54" i="3" a="1"/>
  <c r="G64" i="3" a="1"/>
  <c r="G74" i="3" a="1"/>
  <c r="G15" i="3" a="1"/>
  <c r="G25" i="3" a="1"/>
  <c r="G45" i="3" a="1"/>
  <c r="G55" i="3" a="1"/>
  <c r="G75" i="3" a="1"/>
  <c r="G26" i="3" a="1"/>
  <c r="G56" i="3" a="1"/>
  <c r="G76" i="3" a="1"/>
  <c r="G17" i="3" a="1"/>
  <c r="G37" i="3" a="1"/>
  <c r="G47" i="3" a="1"/>
  <c r="G67" i="3" a="1"/>
  <c r="G18" i="3" a="1"/>
  <c r="G28" i="3" a="1"/>
  <c r="G48" i="3" a="1"/>
  <c r="G78" i="3" a="1"/>
  <c r="G39" i="3" a="1"/>
  <c r="G59" i="3" a="1"/>
  <c r="G5" i="3" a="1"/>
  <c r="G65" i="3" a="1"/>
  <c r="G6" i="3" a="1"/>
  <c r="G16" i="3" a="1"/>
  <c r="G36" i="3" a="1"/>
  <c r="G66" i="3" a="1"/>
  <c r="G7" i="3" a="1"/>
  <c r="G27" i="3" a="1"/>
  <c r="G57" i="3" a="1"/>
  <c r="G38" i="3" a="1"/>
  <c r="G68" i="3" a="1"/>
  <c r="G29" i="3" a="1"/>
  <c r="G79" i="3" a="1"/>
  <c r="G8" i="3" a="1"/>
  <c r="G9" i="3" a="1"/>
  <c r="G10" i="3" a="1"/>
  <c r="G20" i="3" a="1"/>
  <c r="G30" i="3" a="1"/>
  <c r="G40" i="3" a="1"/>
  <c r="G50" i="3" a="1"/>
  <c r="G60" i="3" a="1"/>
  <c r="G70" i="3" a="1"/>
  <c r="G80" i="3" a="1"/>
  <c r="G11" i="3" a="1"/>
  <c r="G21" i="3" a="1"/>
  <c r="G31" i="3" a="1"/>
  <c r="G41" i="3" a="1"/>
  <c r="G51" i="3" a="1"/>
  <c r="G61" i="3" a="1"/>
  <c r="G71" i="3" a="1"/>
  <c r="G81" i="3" a="1"/>
  <c r="G12" i="3" a="1"/>
  <c r="G22" i="3" a="1"/>
  <c r="G32" i="3" a="1"/>
  <c r="G42" i="3" a="1"/>
  <c r="G52" i="3" a="1"/>
  <c r="G62" i="3" a="1"/>
  <c r="G72" i="3" a="1"/>
  <c r="G82" i="3" a="1"/>
  <c r="G23" i="3" a="1"/>
  <c r="G43" i="3" a="1"/>
  <c r="G53" i="3" a="1"/>
  <c r="G63" i="3" a="1"/>
  <c r="G73" i="3" a="1"/>
  <c r="G83" i="3" a="1"/>
  <c r="G19" i="3" a="1"/>
  <c r="G49" i="3" a="1"/>
  <c r="G3" i="3" a="1"/>
  <c r="N4" i="3" a="1"/>
  <c r="N9" i="3" a="1"/>
  <c r="N14" i="3" a="1"/>
  <c r="N19" i="3" a="1"/>
  <c r="N29" i="3" a="1"/>
  <c r="N34" i="3" a="1"/>
  <c r="N39" i="3" a="1"/>
  <c r="N44" i="3" a="1"/>
  <c r="N49" i="3" a="1"/>
  <c r="N54" i="3" a="1"/>
  <c r="N59" i="3" a="1"/>
  <c r="N79" i="3" a="1"/>
  <c r="N5" i="3" a="1"/>
  <c r="N10" i="3" a="1"/>
  <c r="N40" i="3" a="1"/>
  <c r="N50" i="3" a="1"/>
  <c r="N55" i="3" a="1"/>
  <c r="N60" i="3" a="1"/>
  <c r="N70" i="3" a="1"/>
  <c r="N80" i="3" a="1"/>
  <c r="N15" i="3" a="1"/>
  <c r="N22" i="3" a="1"/>
  <c r="N17" i="3" a="1"/>
  <c r="N6" i="3" a="1"/>
  <c r="N11" i="3" a="1"/>
  <c r="N16" i="3" a="1"/>
  <c r="N21" i="3" a="1"/>
  <c r="N26" i="3" a="1"/>
  <c r="N31" i="3" a="1"/>
  <c r="N36" i="3" a="1"/>
  <c r="N41" i="3" a="1"/>
  <c r="N51" i="3" a="1"/>
  <c r="N61" i="3" a="1"/>
  <c r="N71" i="3" a="1"/>
  <c r="N7" i="3" a="1"/>
  <c r="N27" i="3" a="1"/>
  <c r="N32" i="3" a="1"/>
  <c r="N37" i="3" a="1"/>
  <c r="N42" i="3" a="1"/>
  <c r="N47" i="3" a="1"/>
  <c r="N52" i="3" a="1"/>
  <c r="N62" i="3" a="1"/>
  <c r="N72" i="3" a="1"/>
  <c r="N12" i="3" a="1"/>
  <c r="N8" i="3" a="1"/>
  <c r="N18" i="3" a="1"/>
  <c r="N23" i="3" a="1"/>
  <c r="N28" i="3" a="1"/>
  <c r="N33" i="3" a="1"/>
  <c r="N38" i="3" a="1"/>
  <c r="N43" i="3" a="1"/>
  <c r="N48" i="3" a="1"/>
  <c r="N53" i="3" a="1"/>
  <c r="N73" i="3" a="1"/>
  <c r="N78" i="3" a="1"/>
  <c r="N20" i="3" a="1"/>
  <c r="N30" i="3" a="1"/>
  <c r="N25" i="3" a="1"/>
  <c r="N3" i="3" a="1"/>
  <c r="L1" i="3" a="1"/>
  <c r="C33" i="2" l="1"/>
  <c r="O7" i="3"/>
  <c r="O47" i="3"/>
  <c r="O37" i="3"/>
  <c r="O27" i="3"/>
  <c r="O17" i="3"/>
  <c r="O26" i="3"/>
  <c r="O16" i="3"/>
  <c r="O55" i="3"/>
  <c r="O25" i="3"/>
  <c r="O15" i="3"/>
  <c r="O5" i="3"/>
  <c r="O54" i="3"/>
  <c r="O44" i="3"/>
  <c r="O34" i="3"/>
  <c r="O14" i="3"/>
  <c r="O4" i="3"/>
  <c r="O73" i="3"/>
  <c r="O53" i="3"/>
  <c r="O43" i="3"/>
  <c r="O33" i="3"/>
  <c r="O23" i="3"/>
  <c r="O72" i="3"/>
  <c r="O62" i="3"/>
  <c r="O52" i="3"/>
  <c r="O42" i="3"/>
  <c r="O32" i="3"/>
  <c r="O22" i="3"/>
  <c r="O12" i="3"/>
  <c r="O71" i="3"/>
  <c r="O61" i="3"/>
  <c r="O51" i="3"/>
  <c r="O41" i="3"/>
  <c r="O31" i="3"/>
  <c r="O21" i="3"/>
  <c r="O11" i="3"/>
  <c r="O80" i="3"/>
  <c r="O70" i="3"/>
  <c r="O60" i="3"/>
  <c r="O50" i="3"/>
  <c r="O40" i="3"/>
  <c r="O30" i="3"/>
  <c r="O20" i="3"/>
  <c r="O10" i="3"/>
  <c r="O36" i="3"/>
  <c r="O6" i="3"/>
  <c r="O79" i="3"/>
  <c r="O59" i="3"/>
  <c r="O49" i="3"/>
  <c r="O39" i="3"/>
  <c r="O29" i="3"/>
  <c r="O19" i="3"/>
  <c r="O9" i="3"/>
  <c r="O78" i="3"/>
  <c r="O48" i="3"/>
  <c r="O38" i="3"/>
  <c r="O28" i="3"/>
  <c r="O18" i="3"/>
  <c r="O8" i="3"/>
  <c r="O3" i="3"/>
  <c r="G49" i="3"/>
  <c r="G19" i="3"/>
  <c r="G83" i="3"/>
  <c r="G73" i="3"/>
  <c r="G63" i="3"/>
  <c r="G53" i="3"/>
  <c r="G43" i="3"/>
  <c r="G23" i="3"/>
  <c r="G82" i="3"/>
  <c r="G72" i="3"/>
  <c r="G62" i="3"/>
  <c r="G52" i="3"/>
  <c r="G42" i="3"/>
  <c r="G32" i="3"/>
  <c r="G22" i="3"/>
  <c r="G12" i="3"/>
  <c r="G81" i="3"/>
  <c r="G71" i="3"/>
  <c r="G61" i="3"/>
  <c r="G51" i="3"/>
  <c r="G41" i="3"/>
  <c r="G31" i="3"/>
  <c r="G21" i="3"/>
  <c r="G11" i="3"/>
  <c r="G80" i="3"/>
  <c r="G70" i="3"/>
  <c r="G60" i="3"/>
  <c r="G50" i="3"/>
  <c r="G40" i="3"/>
  <c r="G30" i="3"/>
  <c r="G20" i="3"/>
  <c r="G10" i="3"/>
  <c r="G9" i="3"/>
  <c r="G8" i="3"/>
  <c r="G79" i="3"/>
  <c r="G29" i="3"/>
  <c r="G68" i="3"/>
  <c r="G38" i="3"/>
  <c r="G57" i="3"/>
  <c r="G27" i="3"/>
  <c r="G7" i="3"/>
  <c r="G66" i="3"/>
  <c r="G36" i="3"/>
  <c r="G16" i="3"/>
  <c r="G6" i="3"/>
  <c r="G65" i="3"/>
  <c r="G5" i="3"/>
  <c r="G59" i="3"/>
  <c r="G39" i="3"/>
  <c r="G78" i="3"/>
  <c r="G48" i="3"/>
  <c r="G28" i="3"/>
  <c r="G18" i="3"/>
  <c r="G67" i="3"/>
  <c r="G47" i="3"/>
  <c r="G37" i="3"/>
  <c r="G17" i="3"/>
  <c r="G76" i="3"/>
  <c r="G56" i="3"/>
  <c r="G26" i="3"/>
  <c r="G75" i="3"/>
  <c r="G55" i="3"/>
  <c r="G45" i="3"/>
  <c r="G25" i="3"/>
  <c r="G15" i="3"/>
  <c r="G74" i="3"/>
  <c r="G64" i="3"/>
  <c r="G54" i="3"/>
  <c r="G44" i="3"/>
  <c r="G14" i="3"/>
  <c r="G4" i="3"/>
  <c r="G3" i="3"/>
  <c r="N25" i="3"/>
  <c r="N30" i="3"/>
  <c r="N20" i="3"/>
  <c r="N78" i="3"/>
  <c r="N73" i="3"/>
  <c r="N53" i="3"/>
  <c r="N48" i="3"/>
  <c r="N43" i="3"/>
  <c r="N38" i="3"/>
  <c r="N33" i="3"/>
  <c r="N28" i="3"/>
  <c r="N23" i="3"/>
  <c r="N18" i="3"/>
  <c r="N8" i="3"/>
  <c r="N12" i="3"/>
  <c r="N72" i="3"/>
  <c r="N62" i="3"/>
  <c r="N52" i="3"/>
  <c r="N47" i="3"/>
  <c r="N42" i="3"/>
  <c r="N37" i="3"/>
  <c r="N32" i="3"/>
  <c r="N27" i="3"/>
  <c r="N7" i="3"/>
  <c r="N71" i="3"/>
  <c r="N61" i="3"/>
  <c r="N51" i="3"/>
  <c r="N41" i="3"/>
  <c r="N36" i="3"/>
  <c r="N31" i="3"/>
  <c r="N26" i="3"/>
  <c r="N21" i="3"/>
  <c r="N16" i="3"/>
  <c r="N11" i="3"/>
  <c r="N6" i="3"/>
  <c r="N17" i="3"/>
  <c r="N22" i="3"/>
  <c r="N15" i="3"/>
  <c r="N80" i="3"/>
  <c r="N70" i="3"/>
  <c r="N60" i="3"/>
  <c r="N55" i="3"/>
  <c r="N50" i="3"/>
  <c r="N40" i="3"/>
  <c r="N10" i="3"/>
  <c r="N5" i="3"/>
  <c r="N79" i="3"/>
  <c r="N59" i="3"/>
  <c r="N54" i="3"/>
  <c r="N49" i="3"/>
  <c r="N44" i="3"/>
  <c r="N39" i="3"/>
  <c r="N34" i="3"/>
  <c r="N29" i="3"/>
  <c r="N19" i="3"/>
  <c r="N14" i="3"/>
  <c r="N9" i="3"/>
  <c r="N4" i="3"/>
  <c r="N3" i="3"/>
  <c r="L1" i="3"/>
  <c r="E21" i="2" l="1"/>
  <c r="E20" i="2"/>
  <c r="E15" i="2"/>
  <c r="E16" i="2"/>
  <c r="E17" i="2"/>
  <c r="E18" i="2"/>
  <c r="E19" i="2"/>
  <c r="E14" i="2"/>
  <c r="E11" i="2"/>
  <c r="E9" i="2"/>
  <c r="E8" i="2"/>
  <c r="E7" i="2"/>
  <c r="E6" i="2"/>
  <c r="E5" i="2"/>
  <c r="D1" i="3" a="1"/>
  <c r="D1" i="3" l="1"/>
  <c r="F32" i="3" a="1"/>
  <c r="F73" i="3" a="1"/>
  <c r="F82" i="3" a="1"/>
  <c r="F76" i="3" a="1"/>
  <c r="F43" i="3" a="1"/>
  <c r="F38" i="3" a="1"/>
  <c r="F62" i="3" a="1"/>
  <c r="F66" i="3" a="1"/>
  <c r="F70" i="3" a="1"/>
  <c r="F31" i="3" a="1"/>
  <c r="F57" i="3" a="1"/>
  <c r="F61" i="3" a="1"/>
  <c r="F55" i="3" a="1"/>
  <c r="F26" i="3" a="1"/>
  <c r="F52" i="3" a="1"/>
  <c r="F56" i="3" a="1"/>
  <c r="F50" i="3" a="1"/>
  <c r="F21" i="3" a="1"/>
  <c r="F47" i="3" a="1"/>
  <c r="F51" i="3" a="1"/>
  <c r="F83" i="3" a="1"/>
  <c r="F63" i="3" a="1"/>
  <c r="F65" i="3" a="1"/>
  <c r="F71" i="3" a="1"/>
  <c r="F79" i="3" a="1"/>
  <c r="F42" i="3" a="1"/>
  <c r="F27" i="3" a="1"/>
  <c r="F22" i="3" a="1"/>
  <c r="F17" i="3" a="1"/>
  <c r="F68" i="3" a="1"/>
  <c r="F7" i="3" a="1"/>
  <c r="F48" i="3" a="1"/>
  <c r="F67" i="3" a="1"/>
  <c r="F45" i="3" a="1"/>
  <c r="F16" i="3" a="1"/>
  <c r="F41" i="3" a="1"/>
  <c r="F74" i="3" a="1"/>
  <c r="F11" i="3" a="1"/>
  <c r="F36" i="3" a="1"/>
  <c r="F64" i="3" a="1"/>
  <c r="F23" i="3" a="1"/>
  <c r="F59" i="3" a="1"/>
  <c r="F25" i="3" a="1"/>
  <c r="F75" i="3" a="1"/>
  <c r="F19" i="3" a="1"/>
  <c r="F3" i="3" a="1"/>
  <c r="F18" i="3" a="1"/>
  <c r="F54" i="3" a="1"/>
  <c r="F20" i="3" a="1"/>
  <c r="F60" i="3" a="1"/>
  <c r="F14" i="3" a="1"/>
  <c r="F8" i="3" a="1"/>
  <c r="F49" i="3" a="1"/>
  <c r="F15" i="3" a="1"/>
  <c r="F9" i="3" a="1"/>
  <c r="F39" i="3" a="1"/>
  <c r="F5" i="3" a="1"/>
  <c r="F78" i="3" a="1"/>
  <c r="F12" i="3" a="1"/>
  <c r="F53" i="3" a="1"/>
  <c r="F81" i="3" a="1"/>
  <c r="F80" i="3" a="1"/>
  <c r="F72" i="3" a="1"/>
  <c r="F40" i="3" a="1"/>
  <c r="F37" i="3" a="1"/>
  <c r="F28" i="3" a="1"/>
  <c r="F6" i="3" a="1"/>
  <c r="F30" i="3" a="1"/>
  <c r="F29" i="3" a="1"/>
  <c r="F44" i="3" a="1"/>
  <c r="F10" i="3" a="1"/>
  <c r="F4" i="3" a="1"/>
  <c r="F4" i="3" l="1"/>
  <c r="F10" i="3"/>
  <c r="F44" i="3"/>
  <c r="F29" i="3"/>
  <c r="F30" i="3"/>
  <c r="F6" i="3"/>
  <c r="F28" i="3"/>
  <c r="F37" i="3"/>
  <c r="F40" i="3"/>
  <c r="F72" i="3"/>
  <c r="F80" i="3"/>
  <c r="F81" i="3"/>
  <c r="F53" i="3"/>
  <c r="F12" i="3"/>
  <c r="F78" i="3"/>
  <c r="F5" i="3"/>
  <c r="F39" i="3"/>
  <c r="F9" i="3"/>
  <c r="F15" i="3"/>
  <c r="F49" i="3"/>
  <c r="F8" i="3"/>
  <c r="F14" i="3"/>
  <c r="F60" i="3"/>
  <c r="F20" i="3"/>
  <c r="F54" i="3"/>
  <c r="F18" i="3"/>
  <c r="F3" i="3"/>
  <c r="F19" i="3"/>
  <c r="F75" i="3"/>
  <c r="F25" i="3"/>
  <c r="F59" i="3"/>
  <c r="F23" i="3"/>
  <c r="F64" i="3"/>
  <c r="F36" i="3"/>
  <c r="F11" i="3"/>
  <c r="F74" i="3"/>
  <c r="F41" i="3"/>
  <c r="F16" i="3"/>
  <c r="F45" i="3"/>
  <c r="F67" i="3"/>
  <c r="F48" i="3"/>
  <c r="F7" i="3"/>
  <c r="F68" i="3"/>
  <c r="F17" i="3"/>
  <c r="F22" i="3"/>
  <c r="F27" i="3"/>
  <c r="F42" i="3"/>
  <c r="F79" i="3"/>
  <c r="F71" i="3"/>
  <c r="F65" i="3"/>
  <c r="F63" i="3"/>
  <c r="F83" i="3"/>
  <c r="F51" i="3"/>
  <c r="F47" i="3"/>
  <c r="F21" i="3"/>
  <c r="F50" i="3"/>
  <c r="F56" i="3"/>
  <c r="F52" i="3"/>
  <c r="F26" i="3"/>
  <c r="F55" i="3"/>
  <c r="F61" i="3"/>
  <c r="F57" i="3"/>
  <c r="F31" i="3"/>
  <c r="F70" i="3"/>
  <c r="F66" i="3"/>
  <c r="F62" i="3"/>
  <c r="F38" i="3"/>
  <c r="F43" i="3"/>
  <c r="F76" i="3"/>
  <c r="F82" i="3"/>
  <c r="F73" i="3"/>
  <c r="F3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<sst xmlns="http://schemas.openxmlformats.org/spreadsheetml/2006/main" count="49" uniqueCount="35">
  <si>
    <t>error</t>
  </si>
  <si>
    <t>n</t>
  </si>
  <si>
    <t>%</t>
  </si>
  <si>
    <t>-</t>
  </si>
  <si>
    <t>CO2</t>
  </si>
  <si>
    <t>Unc. (k=2)</t>
  </si>
  <si>
    <t>NG</t>
  </si>
  <si>
    <t>Flowrate</t>
  </si>
  <si>
    <t>type A (k=2)</t>
  </si>
  <si>
    <t>Qmut (m3/h)</t>
  </si>
  <si>
    <t>error (%)</t>
  </si>
  <si>
    <t>SICK USM at 25 barg with CO2</t>
  </si>
  <si>
    <t>SICK USM at 25 barg with Natural gas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</si>
  <si>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/h</t>
    </r>
  </si>
  <si>
    <t>Temperature (°C)</t>
  </si>
  <si>
    <t>Pressure (bara)</t>
  </si>
  <si>
    <t>Density (kg/m3)</t>
  </si>
  <si>
    <t>Reynolds number</t>
  </si>
  <si>
    <t>nitrogen</t>
  </si>
  <si>
    <t>co2</t>
  </si>
  <si>
    <t>natural gas</t>
  </si>
  <si>
    <t>hydrogen</t>
  </si>
  <si>
    <t>methane</t>
  </si>
  <si>
    <t>ethane</t>
  </si>
  <si>
    <t>propane</t>
  </si>
  <si>
    <t>butane</t>
  </si>
  <si>
    <t>ipentane</t>
  </si>
  <si>
    <t>pentane</t>
  </si>
  <si>
    <t>hexane</t>
  </si>
  <si>
    <t>isobutane</t>
  </si>
  <si>
    <t>Kin. Viscosity (cm2/s)</t>
  </si>
  <si>
    <t>average Rn</t>
  </si>
  <si>
    <t>Reynold Number</t>
  </si>
  <si>
    <t>average</t>
  </si>
  <si>
    <t>shift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</si>
</sst>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00"/>
    <numFmt numFmtId="166" formatCode="0.0"/>
    <numFmt numFmtId="167" formatCode="0.0000000"/>
    <numFmt numFmtId="171" formatCode="0.000E+00"/>
  </numFmts>
  <fonts count="4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2" fontId="0" fillId="0" borderId="0" xfId="0" applyNumberFormat="1"/>
    <xf numFmtId="165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/>
    </xf>
    <xf numFmtId="1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2" fillId="0" borderId="11" xfId="0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2" fontId="2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164" fontId="0" fillId="0" borderId="9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0" fillId="0" borderId="9" xfId="0" applyNumberFormat="1" applyBorder="1"/>
    <xf numFmtId="2" fontId="0" fillId="0" borderId="9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0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SICK USM</a:t>
            </a:r>
            <a:r>
              <a:rPr lang="en-US"/>
              <a:t> Meter</a:t>
            </a:r>
            <a:r>
              <a:rPr lang="en-US" baseline="0"/>
              <a:t> Error vs Flowrate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Natural Gas</c:v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'Average Data'!$E$5:$E$12</c:f>
                <c:numCache>
                  <c:formatCode>General</c:formatCode>
                  <c:ptCount val="8"/>
                  <c:pt idx="0">
                    <c:v>6.3033115104882659E-2</c:v>
                  </c:pt>
                  <c:pt idx="1">
                    <c:v>6.4384537316485926E-2</c:v>
                  </c:pt>
                  <c:pt idx="2">
                    <c:v>7.3047898073539133E-2</c:v>
                  </c:pt>
                  <c:pt idx="3">
                    <c:v>8.4473186184141513E-2</c:v>
                  </c:pt>
                  <c:pt idx="4">
                    <c:v>0.1036775328477805</c:v>
                  </c:pt>
                  <c:pt idx="5">
                    <c:v>0.12</c:v>
                  </c:pt>
                  <c:pt idx="6">
                    <c:v>0.15881596991108921</c:v>
                  </c:pt>
                  <c:pt idx="7">
                    <c:v>0.3</c:v>
                  </c:pt>
                </c:numCache>
              </c:numRef>
            </c:plus>
            <c:minus>
              <c:numRef>
                <c:f>'Average Data'!$E$5:$E$12</c:f>
                <c:numCache>
                  <c:formatCode>General</c:formatCode>
                  <c:ptCount val="8"/>
                  <c:pt idx="0">
                    <c:v>6.3033115104882659E-2</c:v>
                  </c:pt>
                  <c:pt idx="1">
                    <c:v>6.4384537316485926E-2</c:v>
                  </c:pt>
                  <c:pt idx="2">
                    <c:v>7.3047898073539133E-2</c:v>
                  </c:pt>
                  <c:pt idx="3">
                    <c:v>8.4473186184141513E-2</c:v>
                  </c:pt>
                  <c:pt idx="4">
                    <c:v>0.1036775328477805</c:v>
                  </c:pt>
                  <c:pt idx="5">
                    <c:v>0.12</c:v>
                  </c:pt>
                  <c:pt idx="6">
                    <c:v>0.15881596991108921</c:v>
                  </c:pt>
                  <c:pt idx="7">
                    <c:v>0.3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'Average Data'!$B$5:$B$12</c:f>
              <c:numCache>
                <c:formatCode>0</c:formatCode>
                <c:ptCount val="8"/>
                <c:pt idx="0">
                  <c:v>160</c:v>
                </c:pt>
                <c:pt idx="1">
                  <c:v>112</c:v>
                </c:pt>
                <c:pt idx="2">
                  <c:v>64</c:v>
                </c:pt>
                <c:pt idx="3">
                  <c:v>32</c:v>
                </c:pt>
                <c:pt idx="4">
                  <c:v>25</c:v>
                </c:pt>
                <c:pt idx="5">
                  <c:v>16</c:v>
                </c:pt>
                <c:pt idx="6">
                  <c:v>12.5</c:v>
                </c:pt>
                <c:pt idx="7">
                  <c:v>7.5</c:v>
                </c:pt>
              </c:numCache>
            </c:numRef>
          </c:xVal>
          <c:yVal>
            <c:numRef>
              <c:f>'Average Data'!$D$5:$D$12</c:f>
              <c:numCache>
                <c:formatCode>0.00</c:formatCode>
                <c:ptCount val="8"/>
                <c:pt idx="0">
                  <c:v>0.96741750440599927</c:v>
                </c:pt>
                <c:pt idx="1">
                  <c:v>0.64609720113809765</c:v>
                </c:pt>
                <c:pt idx="2">
                  <c:v>0.58616461804247055</c:v>
                </c:pt>
                <c:pt idx="3">
                  <c:v>0.53889429731051908</c:v>
                </c:pt>
                <c:pt idx="4">
                  <c:v>0.51779637970077375</c:v>
                </c:pt>
                <c:pt idx="5">
                  <c:v>0.51527246832333407</c:v>
                </c:pt>
                <c:pt idx="6">
                  <c:v>0.4216123224637659</c:v>
                </c:pt>
                <c:pt idx="7">
                  <c:v>0.21400422343114842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A8-4943-81E4-626F19A9C1C8}"/>
            </c:ext>
          </c:extLst>
        </c:ser>
        <c:ser>
          <c:idx val="1"/>
          <c:order val="1"/>
          <c:tx>
            <c:v>CO2 98%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'Average Data'!$E$14:$E$21</c:f>
                <c:numCache>
                  <c:formatCode>General</c:formatCode>
                  <c:ptCount val="8"/>
                  <c:pt idx="0">
                    <c:v>0.10776201083207344</c:v>
                  </c:pt>
                  <c:pt idx="1">
                    <c:v>0.1015306228302687</c:v>
                  </c:pt>
                  <c:pt idx="2">
                    <c:v>0.11508922783914721</c:v>
                  </c:pt>
                  <c:pt idx="3">
                    <c:v>0.10100503578987434</c:v>
                  </c:pt>
                  <c:pt idx="4">
                    <c:v>0.11201071658647041</c:v>
                  </c:pt>
                  <c:pt idx="5">
                    <c:v>0.10684761798488919</c:v>
                  </c:pt>
                  <c:pt idx="6">
                    <c:v>0.22016526532566225</c:v>
                  </c:pt>
                  <c:pt idx="7">
                    <c:v>0.23427885541955146</c:v>
                  </c:pt>
                </c:numCache>
              </c:numRef>
            </c:plus>
            <c:minus>
              <c:numRef>
                <c:f>'Average Data'!$E$14:$E$21</c:f>
                <c:numCache>
                  <c:formatCode>General</c:formatCode>
                  <c:ptCount val="8"/>
                  <c:pt idx="0">
                    <c:v>0.10776201083207344</c:v>
                  </c:pt>
                  <c:pt idx="1">
                    <c:v>0.1015306228302687</c:v>
                  </c:pt>
                  <c:pt idx="2">
                    <c:v>0.11508922783914721</c:v>
                  </c:pt>
                  <c:pt idx="3">
                    <c:v>0.10100503578987434</c:v>
                  </c:pt>
                  <c:pt idx="4">
                    <c:v>0.11201071658647041</c:v>
                  </c:pt>
                  <c:pt idx="5">
                    <c:v>0.10684761798488919</c:v>
                  </c:pt>
                  <c:pt idx="6">
                    <c:v>0.22016526532566225</c:v>
                  </c:pt>
                  <c:pt idx="7">
                    <c:v>0.23427885541955146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'Average Data'!$B$14:$B$21</c:f>
              <c:numCache>
                <c:formatCode>0</c:formatCode>
                <c:ptCount val="8"/>
                <c:pt idx="0">
                  <c:v>118</c:v>
                </c:pt>
                <c:pt idx="1">
                  <c:v>112</c:v>
                </c:pt>
                <c:pt idx="2">
                  <c:v>64</c:v>
                </c:pt>
                <c:pt idx="3">
                  <c:v>32</c:v>
                </c:pt>
                <c:pt idx="4">
                  <c:v>25</c:v>
                </c:pt>
                <c:pt idx="5">
                  <c:v>16</c:v>
                </c:pt>
                <c:pt idx="6">
                  <c:v>12.5</c:v>
                </c:pt>
                <c:pt idx="7">
                  <c:v>7.5</c:v>
                </c:pt>
              </c:numCache>
            </c:numRef>
          </c:xVal>
          <c:yVal>
            <c:numRef>
              <c:f>'Average Data'!$D$14:$D$21</c:f>
              <c:numCache>
                <c:formatCode>0.00</c:formatCode>
                <c:ptCount val="8"/>
                <c:pt idx="0">
                  <c:v>0.26447990804162008</c:v>
                </c:pt>
                <c:pt idx="1">
                  <c:v>0.13359243017800171</c:v>
                </c:pt>
                <c:pt idx="2">
                  <c:v>-0.11987345420530053</c:v>
                </c:pt>
                <c:pt idx="3">
                  <c:v>-0.1972509615887737</c:v>
                </c:pt>
                <c:pt idx="4">
                  <c:v>-0.15419238627594706</c:v>
                </c:pt>
                <c:pt idx="5">
                  <c:v>-0.3005474192586236</c:v>
                </c:pt>
                <c:pt idx="6">
                  <c:v>-0.47471722265614258</c:v>
                </c:pt>
                <c:pt idx="7">
                  <c:v>-0.44259111277522023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A8-4943-81E4-626F19A9C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9752656"/>
        <c:axId val="839777136"/>
      </c:scatterChart>
      <c:valAx>
        <c:axId val="839752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Reference Flowrate (m</a:t>
                </a:r>
                <a:r>
                  <a:rPr lang="en-US" baseline="30000"/>
                  <a:t>3</a:t>
                </a:r>
                <a:r>
                  <a:rPr lang="en-US"/>
                  <a:t>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839777136"/>
        <c:crosses val="autoZero"/>
        <c:crossBetween val="midCat"/>
      </c:valAx>
      <c:valAx>
        <c:axId val="839777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Meter</a:t>
                </a:r>
                <a:r>
                  <a:rPr lang="en-US" baseline="0"/>
                  <a:t> Error (%)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839752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SICK USM Meter Error vs Reynolds Number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Natural Gas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'Average Data'!$E$5:$E$12</c:f>
                <c:numCache>
                  <c:formatCode>General</c:formatCode>
                  <c:ptCount val="8"/>
                  <c:pt idx="0">
                    <c:v>6.3033115104882659E-2</c:v>
                  </c:pt>
                  <c:pt idx="1">
                    <c:v>6.4384537316485926E-2</c:v>
                  </c:pt>
                  <c:pt idx="2">
                    <c:v>7.3047898073539133E-2</c:v>
                  </c:pt>
                  <c:pt idx="3">
                    <c:v>8.4473186184141513E-2</c:v>
                  </c:pt>
                  <c:pt idx="4">
                    <c:v>0.1036775328477805</c:v>
                  </c:pt>
                  <c:pt idx="5">
                    <c:v>0.12</c:v>
                  </c:pt>
                  <c:pt idx="6">
                    <c:v>0.15881596991108921</c:v>
                  </c:pt>
                  <c:pt idx="7">
                    <c:v>0.3</c:v>
                  </c:pt>
                </c:numCache>
              </c:numRef>
            </c:plus>
            <c:minus>
              <c:numRef>
                <c:f>'Average Data'!$E$5:$E$12</c:f>
                <c:numCache>
                  <c:formatCode>General</c:formatCode>
                  <c:ptCount val="8"/>
                  <c:pt idx="0">
                    <c:v>6.3033115104882659E-2</c:v>
                  </c:pt>
                  <c:pt idx="1">
                    <c:v>6.4384537316485926E-2</c:v>
                  </c:pt>
                  <c:pt idx="2">
                    <c:v>7.3047898073539133E-2</c:v>
                  </c:pt>
                  <c:pt idx="3">
                    <c:v>8.4473186184141513E-2</c:v>
                  </c:pt>
                  <c:pt idx="4">
                    <c:v>0.1036775328477805</c:v>
                  </c:pt>
                  <c:pt idx="5">
                    <c:v>0.12</c:v>
                  </c:pt>
                  <c:pt idx="6">
                    <c:v>0.15881596991108921</c:v>
                  </c:pt>
                  <c:pt idx="7">
                    <c:v>0.3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'Average Data'!$C$5:$C$12</c:f>
              <c:numCache>
                <c:formatCode>0</c:formatCode>
                <c:ptCount val="8"/>
                <c:pt idx="0">
                  <c:v>1177447.7282239026</c:v>
                </c:pt>
                <c:pt idx="1">
                  <c:v>833583.4225025184</c:v>
                </c:pt>
                <c:pt idx="2">
                  <c:v>486473.92165403516</c:v>
                </c:pt>
                <c:pt idx="3">
                  <c:v>241917.30133048011</c:v>
                </c:pt>
                <c:pt idx="4">
                  <c:v>185975.95517170505</c:v>
                </c:pt>
                <c:pt idx="5">
                  <c:v>116800.42312939413</c:v>
                </c:pt>
                <c:pt idx="6">
                  <c:v>93381.298061847032</c:v>
                </c:pt>
                <c:pt idx="7">
                  <c:v>73918.873104802115</c:v>
                </c:pt>
              </c:numCache>
            </c:numRef>
          </c:xVal>
          <c:yVal>
            <c:numRef>
              <c:f>'Average Data'!$D$5:$D$12</c:f>
              <c:numCache>
                <c:formatCode>0.00</c:formatCode>
                <c:ptCount val="8"/>
                <c:pt idx="0">
                  <c:v>0.96741750440599927</c:v>
                </c:pt>
                <c:pt idx="1">
                  <c:v>0.64609720113809765</c:v>
                </c:pt>
                <c:pt idx="2">
                  <c:v>0.58616461804247055</c:v>
                </c:pt>
                <c:pt idx="3">
                  <c:v>0.53889429731051908</c:v>
                </c:pt>
                <c:pt idx="4">
                  <c:v>0.51779637970077375</c:v>
                </c:pt>
                <c:pt idx="5">
                  <c:v>0.51527246832333407</c:v>
                </c:pt>
                <c:pt idx="6">
                  <c:v>0.4216123224637659</c:v>
                </c:pt>
                <c:pt idx="7">
                  <c:v>0.21400422343114842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71-4572-811F-B146CD3BD58D}"/>
            </c:ext>
          </c:extLst>
        </c:ser>
        <c:ser>
          <c:idx val="1"/>
          <c:order val="1"/>
          <c:tx>
            <c:v>CO2 98%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'Average Data'!$E$14:$E$21</c:f>
                <c:numCache>
                  <c:formatCode>General</c:formatCode>
                  <c:ptCount val="8"/>
                  <c:pt idx="0">
                    <c:v>0.10776201083207344</c:v>
                  </c:pt>
                  <c:pt idx="1">
                    <c:v>0.1015306228302687</c:v>
                  </c:pt>
                  <c:pt idx="2">
                    <c:v>0.11508922783914721</c:v>
                  </c:pt>
                  <c:pt idx="3">
                    <c:v>0.10100503578987434</c:v>
                  </c:pt>
                  <c:pt idx="4">
                    <c:v>0.11201071658647041</c:v>
                  </c:pt>
                  <c:pt idx="5">
                    <c:v>0.10684761798488919</c:v>
                  </c:pt>
                  <c:pt idx="6">
                    <c:v>0.22016526532566225</c:v>
                  </c:pt>
                  <c:pt idx="7">
                    <c:v>0.23427885541955146</c:v>
                  </c:pt>
                </c:numCache>
              </c:numRef>
            </c:plus>
            <c:minus>
              <c:numRef>
                <c:f>'Average Data'!$E$14:$E$21</c:f>
                <c:numCache>
                  <c:formatCode>General</c:formatCode>
                  <c:ptCount val="8"/>
                  <c:pt idx="0">
                    <c:v>0.10776201083207344</c:v>
                  </c:pt>
                  <c:pt idx="1">
                    <c:v>0.1015306228302687</c:v>
                  </c:pt>
                  <c:pt idx="2">
                    <c:v>0.11508922783914721</c:v>
                  </c:pt>
                  <c:pt idx="3">
                    <c:v>0.10100503578987434</c:v>
                  </c:pt>
                  <c:pt idx="4">
                    <c:v>0.11201071658647041</c:v>
                  </c:pt>
                  <c:pt idx="5">
                    <c:v>0.10684761798488919</c:v>
                  </c:pt>
                  <c:pt idx="6">
                    <c:v>0.22016526532566225</c:v>
                  </c:pt>
                  <c:pt idx="7">
                    <c:v>0.23427885541955146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'Average Data'!$C$14:$C$21</c:f>
              <c:numCache>
                <c:formatCode>0</c:formatCode>
                <c:ptCount val="8"/>
                <c:pt idx="0">
                  <c:v>1769586.740654784</c:v>
                </c:pt>
                <c:pt idx="1">
                  <c:v>1669580.3209392973</c:v>
                </c:pt>
                <c:pt idx="2">
                  <c:v>976361.23838619515</c:v>
                </c:pt>
                <c:pt idx="3">
                  <c:v>499548.88613633893</c:v>
                </c:pt>
                <c:pt idx="4">
                  <c:v>381702.77364197525</c:v>
                </c:pt>
                <c:pt idx="5">
                  <c:v>239006.90767567611</c:v>
                </c:pt>
                <c:pt idx="6">
                  <c:v>188815.52152562188</c:v>
                </c:pt>
                <c:pt idx="7">
                  <c:v>118691.17702998366</c:v>
                </c:pt>
              </c:numCache>
            </c:numRef>
          </c:xVal>
          <c:yVal>
            <c:numRef>
              <c:f>'Average Data'!$D$14:$D$21</c:f>
              <c:numCache>
                <c:formatCode>0.00</c:formatCode>
                <c:ptCount val="8"/>
                <c:pt idx="0">
                  <c:v>0.26447990804162008</c:v>
                </c:pt>
                <c:pt idx="1">
                  <c:v>0.13359243017800171</c:v>
                </c:pt>
                <c:pt idx="2">
                  <c:v>-0.11987345420530053</c:v>
                </c:pt>
                <c:pt idx="3">
                  <c:v>-0.1972509615887737</c:v>
                </c:pt>
                <c:pt idx="4">
                  <c:v>-0.15419238627594706</c:v>
                </c:pt>
                <c:pt idx="5">
                  <c:v>-0.3005474192586236</c:v>
                </c:pt>
                <c:pt idx="6">
                  <c:v>-0.47471722265614258</c:v>
                </c:pt>
                <c:pt idx="7">
                  <c:v>-0.44259111277522023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71-4572-811F-B146CD3BD5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5143968"/>
        <c:axId val="2055144928"/>
      </c:scatterChart>
      <c:valAx>
        <c:axId val="2055143968"/>
        <c:scaling>
          <c:logBase val="10"/>
          <c:orientation val="minMax"/>
          <c:max val="5000000"/>
          <c:min val="5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Reynolds</a:t>
                </a:r>
                <a:r>
                  <a:rPr lang="en-US" baseline="0"/>
                  <a:t> Number (-)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0.0E+00" sourceLinked="0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2055144928"/>
        <c:crosses val="autoZero"/>
        <c:crossBetween val="midCat"/>
      </c:valAx>
      <c:valAx>
        <c:axId val="2055144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Meter Error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205514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1</xdr:row>
      <xdr:rowOff>118110</xdr:rowOff>
    </xdr:from>
    <xdr:to>
      <xdr:col>17</xdr:col>
      <xdr:colOff>358140</xdr:colOff>
      <xdr:row>25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FB91E0-2E6C-4EE2-A6F8-719E52A031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436417</xdr:colOff>
      <xdr:row>26</xdr:row>
      <xdr:rowOff>71004</xdr:rowOff>
    </xdr:from>
    <xdr:to>
      <xdr:col>17</xdr:col>
      <xdr:colOff>332509</xdr:colOff>
      <xdr:row>44</xdr:row>
      <xdr:rowOff>69272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EEBC616-30AB-4E9A-4D97-0CBC5BD27C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gram%20Files%20(x86)\REFPROP\REFPROP.XLA" TargetMode="External"/><Relationship Id="rId1" Type="http://schemas.openxmlformats.org/officeDocument/2006/relationships/externalLinkPath" Target="file:///C:\Program%20Files%20(x86)\REFPROP\REFPROP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definedNames>
      <definedName name="Density"/>
      <definedName name="FluidString"/>
      <definedName name="KinematicViscosity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0C78A-F433-4409-BF16-F939DA9CE56E}">
  <dimension ref="A2:G35"/>
  <sheetViews>
    <sheetView tabSelected="1" topLeftCell="A24" zoomScale="110" zoomScaleNormal="110" workbookViewId="0">
      <selection activeCell="T34" sqref="T34"/>
    </sheetView>
  </sheetViews>
  <sheetFormatPr defaultRowHeight="14.4" x14ac:dyDescent="0.3"/>
  <cols>
    <col min="3" max="3" width="14.6640625" bestFit="1" customWidth="1"/>
    <col min="5" max="5" width="9.33203125" customWidth="1"/>
    <col min="6" max="6" width="11.21875" customWidth="1"/>
  </cols>
  <sheetData>
    <row r="2" spans="1:7" ht="15" thickBot="1" x14ac:dyDescent="0.35">
      <c r="B2" s="1"/>
      <c r="C2" s="1"/>
    </row>
    <row r="3" spans="1:7" x14ac:dyDescent="0.3">
      <c r="A3" s="27" t="s">
        <v>6</v>
      </c>
      <c r="B3" s="5" t="s">
        <v>7</v>
      </c>
      <c r="C3" s="5" t="s">
        <v>32</v>
      </c>
      <c r="D3" s="5" t="s">
        <v>0</v>
      </c>
      <c r="E3" s="5" t="s">
        <v>5</v>
      </c>
      <c r="F3" s="5" t="s">
        <v>8</v>
      </c>
      <c r="G3" s="5" t="s">
        <v>1</v>
      </c>
    </row>
    <row r="4" spans="1:7" ht="16.2" x14ac:dyDescent="0.3">
      <c r="A4" s="28"/>
      <c r="B4" s="5" t="s">
        <v>13</v>
      </c>
      <c r="C4" s="5" t="s">
        <v>3</v>
      </c>
      <c r="D4" s="5" t="s">
        <v>2</v>
      </c>
      <c r="E4" s="5" t="s">
        <v>2</v>
      </c>
      <c r="F4" s="5" t="s">
        <v>2</v>
      </c>
      <c r="G4" s="5" t="s">
        <v>3</v>
      </c>
    </row>
    <row r="5" spans="1:7" x14ac:dyDescent="0.3">
      <c r="A5" s="28"/>
      <c r="B5" s="18">
        <v>160</v>
      </c>
      <c r="C5" s="18">
        <v>1177447.7282239026</v>
      </c>
      <c r="D5" s="19">
        <v>0.96741750440599927</v>
      </c>
      <c r="E5" s="19">
        <f>SQRT(SUMSQ(F5,0.06))</f>
        <v>6.3033115104882659E-2</v>
      </c>
      <c r="F5" s="19">
        <v>1.9317701722135254E-2</v>
      </c>
      <c r="G5" s="5">
        <v>10</v>
      </c>
    </row>
    <row r="6" spans="1:7" x14ac:dyDescent="0.3">
      <c r="A6" s="28"/>
      <c r="B6" s="18">
        <v>112</v>
      </c>
      <c r="C6" s="18">
        <v>833583.4225025184</v>
      </c>
      <c r="D6" s="19">
        <v>0.64609720113809765</v>
      </c>
      <c r="E6" s="19">
        <f>SQRT(SUMSQ(F6,0.06))</f>
        <v>6.4384537316485926E-2</v>
      </c>
      <c r="F6" s="19">
        <v>2.3353129243379102E-2</v>
      </c>
      <c r="G6" s="5">
        <v>10</v>
      </c>
    </row>
    <row r="7" spans="1:7" x14ac:dyDescent="0.3">
      <c r="A7" s="28"/>
      <c r="B7" s="18">
        <v>64</v>
      </c>
      <c r="C7" s="18">
        <v>486473.92165403516</v>
      </c>
      <c r="D7" s="19">
        <v>0.58616461804247055</v>
      </c>
      <c r="E7" s="19">
        <f>SQRT(SUMSQ(F7,0.07))</f>
        <v>7.3047898073539133E-2</v>
      </c>
      <c r="F7" s="19">
        <v>2.0880503177896855E-2</v>
      </c>
      <c r="G7" s="5">
        <v>10</v>
      </c>
    </row>
    <row r="8" spans="1:7" x14ac:dyDescent="0.3">
      <c r="A8" s="28"/>
      <c r="B8" s="18">
        <v>32</v>
      </c>
      <c r="C8" s="18">
        <v>241917.30133048011</v>
      </c>
      <c r="D8" s="19">
        <v>0.53889429731051908</v>
      </c>
      <c r="E8" s="19">
        <f>SQRT(SUMSQ(F8,0.08))</f>
        <v>8.4473186184141513E-2</v>
      </c>
      <c r="F8" s="19">
        <v>2.7124143933046737E-2</v>
      </c>
      <c r="G8" s="5">
        <v>9</v>
      </c>
    </row>
    <row r="9" spans="1:7" x14ac:dyDescent="0.3">
      <c r="A9" s="28"/>
      <c r="B9" s="18">
        <v>25</v>
      </c>
      <c r="C9" s="18">
        <v>185975.95517170505</v>
      </c>
      <c r="D9" s="19">
        <v>0.51779637970077375</v>
      </c>
      <c r="E9" s="19">
        <f>SQRT(SUMSQ(F9,0.09))</f>
        <v>0.1036775328477805</v>
      </c>
      <c r="F9" s="19">
        <v>5.1468736310527431E-2</v>
      </c>
      <c r="G9" s="5">
        <v>9</v>
      </c>
    </row>
    <row r="10" spans="1:7" x14ac:dyDescent="0.3">
      <c r="A10" s="28"/>
      <c r="B10" s="18">
        <v>16</v>
      </c>
      <c r="C10" s="18">
        <v>116800.42312939413</v>
      </c>
      <c r="D10" s="19">
        <v>0.51527246832333407</v>
      </c>
      <c r="E10" s="19">
        <v>0.12</v>
      </c>
      <c r="F10" s="19">
        <v>6.8706138554566434E-2</v>
      </c>
      <c r="G10" s="5">
        <v>4</v>
      </c>
    </row>
    <row r="11" spans="1:7" x14ac:dyDescent="0.3">
      <c r="A11" s="28"/>
      <c r="B11" s="18">
        <v>12.5</v>
      </c>
      <c r="C11" s="18">
        <v>93381.298061847032</v>
      </c>
      <c r="D11" s="19">
        <v>0.4216123224637659</v>
      </c>
      <c r="E11" s="19">
        <f>SQRT(SUMSQ(F11,0.14))</f>
        <v>0.15881596991108921</v>
      </c>
      <c r="F11" s="19">
        <v>7.4983413491251455E-2</v>
      </c>
      <c r="G11" s="5">
        <v>4</v>
      </c>
    </row>
    <row r="12" spans="1:7" x14ac:dyDescent="0.3">
      <c r="A12" s="28"/>
      <c r="B12" s="18">
        <v>7.5</v>
      </c>
      <c r="C12" s="18">
        <v>73918.873104802115</v>
      </c>
      <c r="D12" s="19">
        <v>0.21400422343114842</v>
      </c>
      <c r="E12" s="19">
        <v>0.3</v>
      </c>
      <c r="F12" s="19">
        <v>0.19558551997577389</v>
      </c>
      <c r="G12" s="5">
        <v>3</v>
      </c>
    </row>
    <row r="13" spans="1:7" ht="15" thickBot="1" x14ac:dyDescent="0.35">
      <c r="A13" s="29"/>
      <c r="B13" s="20"/>
      <c r="C13" s="44"/>
      <c r="D13" s="21"/>
      <c r="E13" s="21"/>
      <c r="F13" s="21"/>
      <c r="G13" s="22"/>
    </row>
    <row r="14" spans="1:7" x14ac:dyDescent="0.3">
      <c r="A14" s="27" t="s">
        <v>4</v>
      </c>
      <c r="B14" s="18">
        <v>118</v>
      </c>
      <c r="C14" s="18">
        <v>1769586.740654784</v>
      </c>
      <c r="D14" s="19">
        <v>0.26447990804162008</v>
      </c>
      <c r="E14" s="19">
        <f>SQRT(SUMSQ(F14,0.1))</f>
        <v>0.10776201083207344</v>
      </c>
      <c r="F14" s="19">
        <v>4.015782586958503E-2</v>
      </c>
      <c r="G14" s="18">
        <v>10</v>
      </c>
    </row>
    <row r="15" spans="1:7" x14ac:dyDescent="0.3">
      <c r="A15" s="28"/>
      <c r="B15" s="18">
        <v>112</v>
      </c>
      <c r="C15" s="18">
        <v>1669580.3209392973</v>
      </c>
      <c r="D15" s="19">
        <v>0.13359243017800171</v>
      </c>
      <c r="E15" s="19">
        <f>SQRT(SUMSQ(F15,0.1))</f>
        <v>0.1015306228302687</v>
      </c>
      <c r="F15" s="19">
        <v>1.7563239231482231E-2</v>
      </c>
      <c r="G15" s="18">
        <v>10</v>
      </c>
    </row>
    <row r="16" spans="1:7" x14ac:dyDescent="0.3">
      <c r="A16" s="28"/>
      <c r="B16" s="18">
        <v>64</v>
      </c>
      <c r="C16" s="18">
        <v>976361.23838619515</v>
      </c>
      <c r="D16" s="19">
        <v>-0.11987345420530053</v>
      </c>
      <c r="E16" s="19">
        <f t="shared" ref="E16:E19" si="0">SQRT(SUMSQ(F16,0.1))</f>
        <v>0.11508922783914721</v>
      </c>
      <c r="F16" s="19">
        <v>5.6969556471953828E-2</v>
      </c>
      <c r="G16" s="18">
        <v>10</v>
      </c>
    </row>
    <row r="17" spans="1:7" x14ac:dyDescent="0.3">
      <c r="A17" s="28"/>
      <c r="B17" s="18">
        <v>32</v>
      </c>
      <c r="C17" s="18">
        <v>499548.88613633893</v>
      </c>
      <c r="D17" s="19">
        <v>-0.1972509615887737</v>
      </c>
      <c r="E17" s="19">
        <f t="shared" si="0"/>
        <v>0.10100503578987434</v>
      </c>
      <c r="F17" s="19">
        <v>1.4213277416338438E-2</v>
      </c>
      <c r="G17" s="18">
        <v>10</v>
      </c>
    </row>
    <row r="18" spans="1:7" x14ac:dyDescent="0.3">
      <c r="A18" s="28"/>
      <c r="B18" s="18">
        <v>25</v>
      </c>
      <c r="C18" s="18">
        <v>381702.77364197525</v>
      </c>
      <c r="D18" s="19">
        <v>-0.15419238627594706</v>
      </c>
      <c r="E18" s="19">
        <f t="shared" si="0"/>
        <v>0.11201071658647041</v>
      </c>
      <c r="F18" s="19">
        <v>5.0461873035140069E-2</v>
      </c>
      <c r="G18" s="18">
        <v>11</v>
      </c>
    </row>
    <row r="19" spans="1:7" x14ac:dyDescent="0.3">
      <c r="A19" s="28"/>
      <c r="B19" s="18">
        <v>16</v>
      </c>
      <c r="C19" s="18">
        <v>239006.90767567611</v>
      </c>
      <c r="D19" s="19">
        <v>-0.3005474192586236</v>
      </c>
      <c r="E19" s="19">
        <f t="shared" si="0"/>
        <v>0.10684761798488919</v>
      </c>
      <c r="F19" s="19">
        <v>3.7635268951407994E-2</v>
      </c>
      <c r="G19" s="18">
        <v>10</v>
      </c>
    </row>
    <row r="20" spans="1:7" x14ac:dyDescent="0.3">
      <c r="A20" s="28"/>
      <c r="B20" s="18">
        <v>12.5</v>
      </c>
      <c r="C20" s="18">
        <v>188815.52152562188</v>
      </c>
      <c r="D20" s="19">
        <v>-0.47471722265614258</v>
      </c>
      <c r="E20" s="19">
        <f>SQRT(SUMSQ(F20,0.2))</f>
        <v>0.22016526532566225</v>
      </c>
      <c r="F20" s="19">
        <v>9.2047509775763356E-2</v>
      </c>
      <c r="G20" s="18">
        <v>7</v>
      </c>
    </row>
    <row r="21" spans="1:7" x14ac:dyDescent="0.3">
      <c r="A21" s="28"/>
      <c r="B21" s="18">
        <v>7.5</v>
      </c>
      <c r="C21" s="18">
        <v>118691.17702998366</v>
      </c>
      <c r="D21" s="19">
        <v>-0.44259111277522023</v>
      </c>
      <c r="E21" s="19">
        <f>SQRT(SUMSQ(F21,0.2))</f>
        <v>0.23427885541955146</v>
      </c>
      <c r="F21" s="19">
        <v>0.12201058190458354</v>
      </c>
      <c r="G21" s="18">
        <v>6</v>
      </c>
    </row>
    <row r="22" spans="1:7" ht="15" thickBot="1" x14ac:dyDescent="0.35">
      <c r="A22" s="29"/>
      <c r="B22" s="3"/>
      <c r="C22" s="3"/>
      <c r="D22" s="2"/>
      <c r="E22" s="2"/>
      <c r="F22" s="2"/>
      <c r="G22" s="4"/>
    </row>
    <row r="23" spans="1:7" x14ac:dyDescent="0.3">
      <c r="A23" s="45"/>
      <c r="B23" s="3"/>
      <c r="C23" s="3"/>
      <c r="D23" s="2"/>
      <c r="E23" s="2"/>
      <c r="F23" s="2"/>
      <c r="G23" s="4"/>
    </row>
    <row r="24" spans="1:7" x14ac:dyDescent="0.3">
      <c r="A24" s="45"/>
      <c r="B24" s="3"/>
      <c r="C24" s="3" t="s">
        <v>34</v>
      </c>
      <c r="D24" s="2"/>
      <c r="E24" s="2"/>
      <c r="F24" s="2"/>
      <c r="G24" s="4"/>
    </row>
    <row r="25" spans="1:7" x14ac:dyDescent="0.3">
      <c r="C25" s="2">
        <f>D14-D5</f>
        <v>-0.70293759636437914</v>
      </c>
    </row>
    <row r="26" spans="1:7" x14ac:dyDescent="0.3">
      <c r="C26" s="2">
        <f>D15-D6</f>
        <v>-0.51250477096009595</v>
      </c>
    </row>
    <row r="27" spans="1:7" x14ac:dyDescent="0.3">
      <c r="C27" s="2">
        <f>D16-D7</f>
        <v>-0.70603807224777104</v>
      </c>
    </row>
    <row r="28" spans="1:7" x14ac:dyDescent="0.3">
      <c r="C28" s="2">
        <f>D17-D8</f>
        <v>-0.73614525889929272</v>
      </c>
    </row>
    <row r="29" spans="1:7" x14ac:dyDescent="0.3">
      <c r="C29" s="2">
        <f>D18-D9</f>
        <v>-0.67198876597672075</v>
      </c>
    </row>
    <row r="30" spans="1:7" x14ac:dyDescent="0.3">
      <c r="C30" s="2">
        <f>D19-D10</f>
        <v>-0.81581988758195767</v>
      </c>
    </row>
    <row r="31" spans="1:7" x14ac:dyDescent="0.3">
      <c r="C31" s="2">
        <f>D20-D11</f>
        <v>-0.89632954511990848</v>
      </c>
    </row>
    <row r="32" spans="1:7" x14ac:dyDescent="0.3">
      <c r="C32" s="2">
        <f>D21-D12</f>
        <v>-0.65659533620636867</v>
      </c>
    </row>
    <row r="33" spans="2:3" x14ac:dyDescent="0.3">
      <c r="B33" t="s">
        <v>33</v>
      </c>
      <c r="C33" s="2">
        <f>AVERAGE(C25:C32)</f>
        <v>-0.71229490416956187</v>
      </c>
    </row>
    <row r="34" spans="2:3" x14ac:dyDescent="0.3">
      <c r="C34" s="2"/>
    </row>
    <row r="35" spans="2:3" x14ac:dyDescent="0.3">
      <c r="C35" s="2"/>
    </row>
  </sheetData>
  <mergeCells count="2">
    <mergeCell ref="A3:A13"/>
    <mergeCell ref="A14:A2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636C5-E661-4EBC-B87D-1F12FAA5F598}">
  <dimension ref="B1:Q84"/>
  <sheetViews>
    <sheetView workbookViewId="0">
      <pane xSplit="1" ySplit="2" topLeftCell="F60" activePane="bottomRight" state="frozen"/>
      <selection pane="topRight" activeCell="B1" sqref="B1"/>
      <selection pane="bottomLeft" activeCell="A3" sqref="A3"/>
      <selection pane="bottomRight" activeCell="Q12" sqref="Q12:Q80"/>
    </sheetView>
  </sheetViews>
  <sheetFormatPr defaultRowHeight="14.4" x14ac:dyDescent="0.3"/>
  <cols>
    <col min="2" max="2" width="14" style="5" customWidth="1"/>
    <col min="3" max="3" width="13.88671875" style="5" customWidth="1"/>
    <col min="4" max="4" width="15.5546875" style="5" customWidth="1"/>
    <col min="5" max="5" width="13.88671875" style="5" customWidth="1"/>
    <col min="6" max="6" width="13.77734375" style="5" bestFit="1" customWidth="1"/>
    <col min="7" max="7" width="18.33203125" style="5" bestFit="1" customWidth="1"/>
    <col min="8" max="8" width="15.44140625" style="5" customWidth="1"/>
    <col min="9" max="9" width="10" bestFit="1" customWidth="1"/>
    <col min="10" max="10" width="11.44140625" customWidth="1"/>
    <col min="11" max="11" width="21" customWidth="1"/>
    <col min="12" max="12" width="15" bestFit="1" customWidth="1"/>
    <col min="13" max="13" width="13.21875" bestFit="1" customWidth="1"/>
    <col min="14" max="14" width="13.77734375" bestFit="1" customWidth="1"/>
    <col min="15" max="15" width="18.33203125" bestFit="1" customWidth="1"/>
    <col min="16" max="16" width="15.109375" bestFit="1" customWidth="1"/>
    <col min="17" max="17" width="10" bestFit="1" customWidth="1"/>
  </cols>
  <sheetData>
    <row r="1" spans="2:17" x14ac:dyDescent="0.3">
      <c r="B1" s="30" t="s">
        <v>11</v>
      </c>
      <c r="C1" s="31"/>
      <c r="D1" s="26" t="str" cm="1">
        <f t="array" ref="D1">[1]!FluidString(Compositions!B2:C2,Compositions!B3:C3)</f>
        <v>nitrogen;0,01947;co2;0,98053</v>
      </c>
      <c r="J1" s="30" t="s">
        <v>12</v>
      </c>
      <c r="K1" s="31"/>
      <c r="L1" s="26" t="str" cm="1">
        <f t="array" ref="L1">[1]!FluidString(Compositions!B6:L6,Compositions!B7:L7)</f>
        <v>nitrogen;0,03021;co2;0,00034;methane;0,92779;ethane;0,03711;propane;0,00329;isobutane;0,00046;butane;0,00065;ipentane;0,00008;pentane;0,00004;hexane;0,00003</v>
      </c>
      <c r="M1" s="5"/>
    </row>
    <row r="2" spans="2:17" x14ac:dyDescent="0.3">
      <c r="B2" s="9" t="s">
        <v>9</v>
      </c>
      <c r="C2" s="9" t="s">
        <v>10</v>
      </c>
      <c r="D2" s="5" t="s">
        <v>14</v>
      </c>
      <c r="E2" s="5" t="s">
        <v>15</v>
      </c>
      <c r="F2" s="5" t="s">
        <v>16</v>
      </c>
      <c r="G2" s="5" t="s">
        <v>30</v>
      </c>
      <c r="H2" s="5" t="s">
        <v>17</v>
      </c>
      <c r="I2" s="43" t="s">
        <v>31</v>
      </c>
      <c r="J2" s="9" t="s">
        <v>9</v>
      </c>
      <c r="K2" s="9" t="s">
        <v>10</v>
      </c>
      <c r="L2" s="5" t="s">
        <v>14</v>
      </c>
      <c r="M2" s="5" t="s">
        <v>15</v>
      </c>
      <c r="N2" s="5" t="s">
        <v>16</v>
      </c>
      <c r="O2" s="5" t="s">
        <v>30</v>
      </c>
      <c r="P2" s="5" t="s">
        <v>17</v>
      </c>
      <c r="Q2" s="43" t="s">
        <v>31</v>
      </c>
    </row>
    <row r="3" spans="2:17" x14ac:dyDescent="0.3">
      <c r="B3" s="39">
        <v>117.89051571388613</v>
      </c>
      <c r="C3" s="7">
        <v>0.14713035912606887</v>
      </c>
      <c r="D3" s="19">
        <v>24.787624999999998</v>
      </c>
      <c r="E3" s="19">
        <v>24.502352500000001</v>
      </c>
      <c r="F3" s="19" cm="1">
        <f t="array" ref="F3">[1]!Density($D$1,"TP","SI with C",D3,E3/10)</f>
        <v>49.730475362159382</v>
      </c>
      <c r="G3" s="42" cm="1">
        <f t="array" ref="G3">[1]!KinematicViscosity($D$1,"TP","SI with C",D3,E3/10)</f>
        <v>3.0887025624468109E-3</v>
      </c>
      <c r="H3" s="18">
        <f>B3*10^6/3600/(PI()*(3*2.54)^2/4)*3*2.54/G3</f>
        <v>1771558.2046243513</v>
      </c>
      <c r="J3" s="36">
        <v>158.54241412660284</v>
      </c>
      <c r="K3" s="12">
        <v>0.94671928724285603</v>
      </c>
      <c r="L3" s="11">
        <v>19.923833333333331</v>
      </c>
      <c r="M3" s="11">
        <v>24.765108333333337</v>
      </c>
      <c r="N3" s="19" cm="1">
        <f t="array" ref="N3">[1]!Density($L$1,"TP","SI with C",L3,M3/10)</f>
        <v>18.240002582436425</v>
      </c>
      <c r="O3" s="41" cm="1">
        <f t="array" ref="O3">[1]!KinematicViscosity($L$1,"TP","SI with C",L3,M3/10)</f>
        <v>6.235320047848358E-3</v>
      </c>
      <c r="P3" s="18">
        <f>J3*10^6/3600/(PI()*(3*2.54)^2/4)*3*2.54/O3</f>
        <v>1180155.8499420879</v>
      </c>
    </row>
    <row r="4" spans="2:17" x14ac:dyDescent="0.3">
      <c r="B4" s="39">
        <v>117.94419970631418</v>
      </c>
      <c r="C4" s="7">
        <v>0.34858004468403447</v>
      </c>
      <c r="D4" s="19">
        <v>24.915833333333335</v>
      </c>
      <c r="E4" s="19">
        <v>24.531103333333334</v>
      </c>
      <c r="F4" s="19" cm="1">
        <f t="array" ref="F4">[1]!Density($D$1,"TP","SI with C",D4,E4/10)</f>
        <v>49.764715052240355</v>
      </c>
      <c r="G4" s="42" cm="1">
        <f t="array" ref="G4">[1]!KinematicViscosity($D$1,"TP","SI with C",D4,E4/10)</f>
        <v>3.0879062585326611E-3</v>
      </c>
      <c r="H4" s="18">
        <f t="shared" ref="H4:H32" si="0">B4*10^6/3600/(PI()*(3*2.54)^2/4)*3*2.54/G4</f>
        <v>1772821.976307705</v>
      </c>
      <c r="J4" s="37">
        <v>158.24434248386342</v>
      </c>
      <c r="K4" s="13">
        <v>0.90788919856347117</v>
      </c>
      <c r="L4" s="11">
        <v>19.774333333333335</v>
      </c>
      <c r="M4" s="11">
        <v>24.750658333333334</v>
      </c>
      <c r="N4" s="19" cm="1">
        <f t="array" ref="N4">[1]!Density($L$1,"TP","SI with C",L4,M4/10)</f>
        <v>18.239906955867383</v>
      </c>
      <c r="O4" s="41" cm="1">
        <f t="array" ref="O4">[1]!KinematicViscosity($L$1,"TP","SI with C",L4,M4/10)</f>
        <v>6.2326448166585098E-3</v>
      </c>
      <c r="P4" s="18">
        <f t="shared" ref="P4:P67" si="1">J4*10^6/3600/(PI()*(3*2.54)^2/4)*3*2.54/O4</f>
        <v>1178442.6729473225</v>
      </c>
    </row>
    <row r="5" spans="2:17" x14ac:dyDescent="0.3">
      <c r="B5" s="39">
        <v>117.89792447995528</v>
      </c>
      <c r="C5" s="7">
        <v>0.32829762479258873</v>
      </c>
      <c r="D5" s="19">
        <v>25.034166666666664</v>
      </c>
      <c r="E5" s="19">
        <v>24.544180000000001</v>
      </c>
      <c r="F5" s="19" cm="1">
        <f t="array" ref="F5">[1]!Density($D$1,"TP","SI with C",D5,E5/10)</f>
        <v>49.764430871660103</v>
      </c>
      <c r="G5" s="42" cm="1">
        <f t="array" ref="G5">[1]!KinematicViscosity($D$1,"TP","SI with C",D5,E5/10)</f>
        <v>3.0890774659665986E-3</v>
      </c>
      <c r="H5" s="18">
        <f t="shared" si="0"/>
        <v>1771454.5199312125</v>
      </c>
      <c r="J5" s="37">
        <v>158.56628590129188</v>
      </c>
      <c r="K5" s="13">
        <v>1.0180673328222993</v>
      </c>
      <c r="L5" s="11">
        <v>19.882000000000001</v>
      </c>
      <c r="M5" s="11">
        <v>24.758978333333332</v>
      </c>
      <c r="N5" s="19" cm="1">
        <f t="array" ref="N5">[1]!Density($L$1,"TP","SI with C",L5,M5/10)</f>
        <v>18.238362119559241</v>
      </c>
      <c r="O5" s="41" cm="1">
        <f t="array" ref="O5">[1]!KinematicViscosity($L$1,"TP","SI with C",L5,M5/10)</f>
        <v>6.2350992838879748E-3</v>
      </c>
      <c r="P5" s="18">
        <f t="shared" si="1"/>
        <v>1180375.3379848415</v>
      </c>
    </row>
    <row r="6" spans="2:17" x14ac:dyDescent="0.3">
      <c r="B6" s="39">
        <v>117.84881149163046</v>
      </c>
      <c r="C6" s="7">
        <v>0.32118251526531882</v>
      </c>
      <c r="D6" s="19">
        <v>25.101333333333333</v>
      </c>
      <c r="E6" s="19">
        <v>24.552654999999998</v>
      </c>
      <c r="F6" s="19" cm="1">
        <f t="array" ref="F6">[1]!Density($D$1,"TP","SI with C",D6,E6/10)</f>
        <v>49.766761094557118</v>
      </c>
      <c r="G6" s="42" cm="1">
        <f t="array" ref="G6">[1]!KinematicViscosity($D$1,"TP","SI with C",D6,E6/10)</f>
        <v>3.0895932212980648E-3</v>
      </c>
      <c r="H6" s="18">
        <f t="shared" si="0"/>
        <v>1770420.9901829781</v>
      </c>
      <c r="J6" s="37">
        <v>158.30852587656472</v>
      </c>
      <c r="K6" s="13">
        <v>0.95712200169020512</v>
      </c>
      <c r="L6" s="11">
        <v>19.966666666666669</v>
      </c>
      <c r="M6" s="11">
        <v>24.765485000000005</v>
      </c>
      <c r="N6" s="19" cm="1">
        <f t="array" ref="N6">[1]!Density($L$1,"TP","SI with C",L6,M6/10)</f>
        <v>18.237120600097725</v>
      </c>
      <c r="O6" s="41" cm="1">
        <f t="array" ref="O6">[1]!KinematicViscosity($L$1,"TP","SI with C",L6,M6/10)</f>
        <v>6.2370382421492706E-3</v>
      </c>
      <c r="P6" s="18">
        <f t="shared" si="1"/>
        <v>1178090.2032370053</v>
      </c>
    </row>
    <row r="7" spans="2:17" x14ac:dyDescent="0.3">
      <c r="B7" s="39">
        <v>117.82626422655311</v>
      </c>
      <c r="C7" s="7">
        <v>0.20517742078499968</v>
      </c>
      <c r="D7" s="19">
        <v>25.211125000000003</v>
      </c>
      <c r="E7" s="19">
        <v>24.521151249999999</v>
      </c>
      <c r="F7" s="19" cm="1">
        <f t="array" ref="F7">[1]!Density($D$1,"TP","SI with C",D7,E7/10)</f>
        <v>49.663397990072099</v>
      </c>
      <c r="G7" s="42" cm="1">
        <f t="array" ref="G7">[1]!KinematicViscosity($D$1,"TP","SI with C",D7,E7/10)</f>
        <v>3.0968600644179236E-3</v>
      </c>
      <c r="H7" s="18">
        <f t="shared" si="0"/>
        <v>1765928.7338795997</v>
      </c>
      <c r="J7" s="37">
        <v>158.17164179104481</v>
      </c>
      <c r="K7" s="13">
        <v>0.94545179938977097</v>
      </c>
      <c r="L7" s="11">
        <v>20.018999999999998</v>
      </c>
      <c r="M7" s="11">
        <v>24.762993333333338</v>
      </c>
      <c r="N7" s="19" cm="1">
        <f t="array" ref="N7">[1]!Density($L$1,"TP","SI with C",L7,M7/10)</f>
        <v>18.231319535217764</v>
      </c>
      <c r="O7" s="41" cm="1">
        <f t="array" ref="O7">[1]!KinematicViscosity($L$1,"TP","SI with C",L7,M7/10)</f>
        <v>6.2398846839467033E-3</v>
      </c>
      <c r="P7" s="18">
        <f t="shared" si="1"/>
        <v>1176534.6045346735</v>
      </c>
    </row>
    <row r="8" spans="2:17" x14ac:dyDescent="0.3">
      <c r="B8" s="39">
        <v>117.6856195076529</v>
      </c>
      <c r="C8" s="7">
        <v>0.22306108864491009</v>
      </c>
      <c r="D8" s="19">
        <v>25.21733333333334</v>
      </c>
      <c r="E8" s="19">
        <v>24.563311666666671</v>
      </c>
      <c r="F8" s="19" cm="1">
        <f t="array" ref="F8">[1]!Density($D$1,"TP","SI with C",D8,E8/10)</f>
        <v>49.761377370679924</v>
      </c>
      <c r="G8" s="42" cm="1">
        <f t="array" ref="G8">[1]!KinematicViscosity($D$1,"TP","SI with C",D8,E8/10)</f>
        <v>3.0910465866967186E-3</v>
      </c>
      <c r="H8" s="18">
        <f t="shared" si="0"/>
        <v>1767138.113428327</v>
      </c>
      <c r="J8" s="37">
        <v>158.37153928754842</v>
      </c>
      <c r="K8" s="13">
        <v>0.99572482542986196</v>
      </c>
      <c r="L8" s="11">
        <v>20.067666666666668</v>
      </c>
      <c r="M8" s="11">
        <v>24.763893333333336</v>
      </c>
      <c r="N8" s="19" cm="1">
        <f t="array" ref="N8">[1]!Density($L$1,"TP","SI with C",L8,M8/10)</f>
        <v>18.228413297593395</v>
      </c>
      <c r="O8" s="41" cm="1">
        <f t="array" ref="O8">[1]!KinematicViscosity($L$1,"TP","SI with C",L8,M8/10)</f>
        <v>6.2417178959899844E-3</v>
      </c>
      <c r="P8" s="18">
        <f t="shared" si="1"/>
        <v>1177675.521676769</v>
      </c>
    </row>
    <row r="9" spans="2:17" x14ac:dyDescent="0.3">
      <c r="B9" s="39">
        <v>117.8672439680156</v>
      </c>
      <c r="C9" s="7">
        <v>0.27701255262940305</v>
      </c>
      <c r="D9" s="19">
        <v>25.266833333333334</v>
      </c>
      <c r="E9" s="19">
        <v>24.576766666666671</v>
      </c>
      <c r="F9" s="19" cm="1">
        <f t="array" ref="F9">[1]!Density($D$1,"TP","SI with C",D9,E9/10)</f>
        <v>49.780130406337435</v>
      </c>
      <c r="G9" s="42" cm="1">
        <f t="array" ref="G9">[1]!KinematicViscosity($D$1,"TP","SI with C",D9,E9/10)</f>
        <v>3.0904075422747055E-3</v>
      </c>
      <c r="H9" s="18">
        <f t="shared" si="0"/>
        <v>1770231.3197931226</v>
      </c>
      <c r="J9" s="37">
        <v>158.42646234348715</v>
      </c>
      <c r="K9" s="13">
        <v>0.97210568914974771</v>
      </c>
      <c r="L9" s="11">
        <v>20.112500000000001</v>
      </c>
      <c r="M9" s="11">
        <v>24.766261666666665</v>
      </c>
      <c r="N9" s="19" cm="1">
        <f t="array" ref="N9">[1]!Density($L$1,"TP","SI with C",L9,M9/10)</f>
        <v>18.226926241562456</v>
      </c>
      <c r="O9" s="41" cm="1">
        <f t="array" ref="O9">[1]!KinematicViscosity($L$1,"TP","SI with C",L9,M9/10)</f>
        <v>6.2430170755502909E-3</v>
      </c>
      <c r="P9" s="18">
        <f t="shared" si="1"/>
        <v>1177838.7773840765</v>
      </c>
    </row>
    <row r="10" spans="2:17" x14ac:dyDescent="0.3">
      <c r="B10" s="39">
        <v>117.84864173113834</v>
      </c>
      <c r="C10" s="7">
        <v>0.23943299024550962</v>
      </c>
      <c r="D10" s="19">
        <v>25.305666666666667</v>
      </c>
      <c r="E10" s="19">
        <v>24.577505000000002</v>
      </c>
      <c r="F10" s="19" cm="1">
        <f t="array" ref="F10">[1]!Density($D$1,"TP","SI with C",D10,E10/10)</f>
        <v>49.771643612692806</v>
      </c>
      <c r="G10" s="42" cm="1">
        <f t="array" ref="G10">[1]!KinematicViscosity($D$1,"TP","SI with C",D10,E10/10)</f>
        <v>3.0912937670027232E-3</v>
      </c>
      <c r="H10" s="18">
        <f t="shared" si="0"/>
        <v>1769444.518398837</v>
      </c>
      <c r="J10" s="37">
        <v>158.16459535549302</v>
      </c>
      <c r="K10" s="13">
        <v>0.97655551037100152</v>
      </c>
      <c r="L10" s="11">
        <v>20.147500000000001</v>
      </c>
      <c r="M10" s="11">
        <v>24.766316666666665</v>
      </c>
      <c r="N10" s="19" cm="1">
        <f t="array" ref="N10">[1]!Density($L$1,"TP","SI with C",L10,M10/10)</f>
        <v>18.2243801464756</v>
      </c>
      <c r="O10" s="41" cm="1">
        <f t="array" ref="O10">[1]!KinematicViscosity($L$1,"TP","SI with C",L10,M10/10)</f>
        <v>6.2444855110345195E-3</v>
      </c>
      <c r="P10" s="18">
        <f t="shared" si="1"/>
        <v>1175615.3793598351</v>
      </c>
    </row>
    <row r="11" spans="2:17" x14ac:dyDescent="0.3">
      <c r="B11" s="39">
        <v>117.71566870680232</v>
      </c>
      <c r="C11" s="7">
        <v>0.2585362286080235</v>
      </c>
      <c r="D11" s="19">
        <v>25.343999999999998</v>
      </c>
      <c r="E11" s="19">
        <v>24.569768333333336</v>
      </c>
      <c r="F11" s="19" cm="1">
        <f t="array" ref="F11">[1]!Density($D$1,"TP","SI with C",D11,E11/10)</f>
        <v>49.743279949701723</v>
      </c>
      <c r="G11" s="42" cm="1">
        <f t="array" ref="G11">[1]!KinematicViscosity($D$1,"TP","SI with C",D11,E11/10)</f>
        <v>3.0933656001679135E-3</v>
      </c>
      <c r="H11" s="18">
        <f t="shared" si="0"/>
        <v>1766264.2103100673</v>
      </c>
      <c r="J11" s="37">
        <v>157.95353174294823</v>
      </c>
      <c r="K11" s="13">
        <v>0.9575931805971214</v>
      </c>
      <c r="L11" s="11">
        <v>20.190999999999999</v>
      </c>
      <c r="M11" s="11">
        <v>24.773456666666668</v>
      </c>
      <c r="N11" s="19" cm="1">
        <f t="array" ref="N11">[1]!Density($L$1,"TP","SI with C",L11,M11/10)</f>
        <v>18.226678049712252</v>
      </c>
      <c r="O11" s="41" cm="1">
        <f t="array" ref="O11">[1]!KinematicViscosity($L$1,"TP","SI with C",L11,M11/10)</f>
        <v>6.244519976797501E-3</v>
      </c>
      <c r="P11" s="18">
        <f t="shared" si="1"/>
        <v>1174040.0929756756</v>
      </c>
    </row>
    <row r="12" spans="2:17" x14ac:dyDescent="0.3">
      <c r="B12" s="39">
        <v>117.96695427393723</v>
      </c>
      <c r="C12" s="7">
        <v>0.29638825563534366</v>
      </c>
      <c r="D12" s="19">
        <v>25.38066666666667</v>
      </c>
      <c r="E12" s="19">
        <v>24.58343</v>
      </c>
      <c r="F12" s="19" cm="1">
        <f t="array" ref="F12">[1]!Density($D$1,"TP","SI with C",D12,E12/10)</f>
        <v>49.765889069567052</v>
      </c>
      <c r="G12" s="42" cm="1">
        <f t="array" ref="G12">[1]!KinematicViscosity($D$1,"TP","SI with C",D12,E12/10)</f>
        <v>3.0923694290140042E-3</v>
      </c>
      <c r="H12" s="18">
        <f t="shared" si="0"/>
        <v>1770604.8196916445</v>
      </c>
      <c r="I12" s="4">
        <f>AVERAGE(H3:H12)</f>
        <v>1769586.740654784</v>
      </c>
      <c r="J12" s="37">
        <v>158.23363861116721</v>
      </c>
      <c r="K12" s="13">
        <v>0.99694621880365664</v>
      </c>
      <c r="L12" s="11">
        <v>20.227</v>
      </c>
      <c r="M12" s="11">
        <v>24.770809999999994</v>
      </c>
      <c r="N12" s="19" cm="1">
        <f t="array" ref="N12">[1]!Density($L$1,"TP","SI with C",L12,M12/10)</f>
        <v>18.221972913889779</v>
      </c>
      <c r="O12" s="41" cm="1">
        <f t="array" ref="O12">[1]!KinematicViscosity($L$1,"TP","SI with C",L12,M12/10)</f>
        <v>6.2467147817233133E-3</v>
      </c>
      <c r="P12" s="18">
        <f t="shared" si="1"/>
        <v>1175708.8421967402</v>
      </c>
      <c r="Q12" s="4">
        <f>AVERAGE(P3:P12)</f>
        <v>1177447.7282239026</v>
      </c>
    </row>
    <row r="13" spans="2:17" x14ac:dyDescent="0.3">
      <c r="B13" s="6"/>
      <c r="C13" s="7"/>
      <c r="D13" s="19"/>
      <c r="E13" s="19"/>
      <c r="F13" s="19"/>
      <c r="G13" s="42"/>
      <c r="H13" s="18"/>
      <c r="J13" s="37"/>
      <c r="K13" s="13"/>
      <c r="L13" s="11"/>
      <c r="M13" s="11"/>
      <c r="N13" s="19"/>
      <c r="O13" s="41"/>
      <c r="P13" s="18"/>
    </row>
    <row r="14" spans="2:17" x14ac:dyDescent="0.3">
      <c r="B14" s="39">
        <v>111.25283534101172</v>
      </c>
      <c r="C14" s="7">
        <v>0.14394763915720776</v>
      </c>
      <c r="D14" s="19">
        <v>25.345500000000001</v>
      </c>
      <c r="E14" s="19">
        <v>24.575472500000004</v>
      </c>
      <c r="F14" s="19" cm="1">
        <f t="array" ref="F14">[1]!Density($D$1,"TP","SI with C",D14,E14/10)</f>
        <v>49.756355034217975</v>
      </c>
      <c r="G14" s="42" cm="1">
        <f t="array" ref="G14">[1]!KinematicViscosity($D$1,"TP","SI with C",D14,E14/10)</f>
        <v>3.0925972101445761E-3</v>
      </c>
      <c r="H14" s="18">
        <f t="shared" si="0"/>
        <v>1669707.411009972</v>
      </c>
      <c r="J14" s="37">
        <v>111.55577083975514</v>
      </c>
      <c r="K14" s="13">
        <v>0.58876496338487916</v>
      </c>
      <c r="L14" s="11">
        <v>20.117999999999999</v>
      </c>
      <c r="M14" s="11">
        <v>24.890557499999996</v>
      </c>
      <c r="N14" s="19" cm="1">
        <f t="array" ref="N14">[1]!Density($L$1,"TP","SI with C",L14,M14/10)</f>
        <v>18.322564038581596</v>
      </c>
      <c r="O14" s="41" cm="1">
        <f t="array" ref="O14">[1]!KinematicViscosity($L$1,"TP","SI with C",L14,M14/10)</f>
        <v>6.2119384623011793E-3</v>
      </c>
      <c r="P14" s="18">
        <f t="shared" si="1"/>
        <v>833522.91379482381</v>
      </c>
    </row>
    <row r="15" spans="2:17" x14ac:dyDescent="0.3">
      <c r="B15" s="39">
        <v>111.37059310344827</v>
      </c>
      <c r="C15" s="7">
        <v>9.8169007746184311E-2</v>
      </c>
      <c r="D15" s="19">
        <v>25.666124999999997</v>
      </c>
      <c r="E15" s="19">
        <v>24.594355000000004</v>
      </c>
      <c r="F15" s="19" cm="1">
        <f t="array" ref="F15">[1]!Density($D$1,"TP","SI with C",D15,E15/10)</f>
        <v>49.716653657371992</v>
      </c>
      <c r="G15" s="42" cm="1">
        <f t="array" ref="G15">[1]!KinematicViscosity($D$1,"TP","SI with C",D15,E15/10)</f>
        <v>3.0981053750440673E-3</v>
      </c>
      <c r="H15" s="18">
        <f t="shared" si="0"/>
        <v>1668503.0074799843</v>
      </c>
      <c r="J15" s="37">
        <v>111.54271638606953</v>
      </c>
      <c r="K15" s="13">
        <v>0.61862276730883348</v>
      </c>
      <c r="L15" s="11">
        <v>20.130500000000001</v>
      </c>
      <c r="M15" s="11">
        <v>24.886086249999998</v>
      </c>
      <c r="N15" s="19" cm="1">
        <f t="array" ref="N15">[1]!Density($L$1,"TP","SI with C",L15,M15/10)</f>
        <v>18.318178224742802</v>
      </c>
      <c r="O15" s="41" cm="1">
        <f t="array" ref="O15">[1]!KinematicViscosity($L$1,"TP","SI with C",L15,M15/10)</f>
        <v>6.2135863473869483E-3</v>
      </c>
      <c r="P15" s="18">
        <f t="shared" si="1"/>
        <v>833204.34342798695</v>
      </c>
    </row>
    <row r="16" spans="2:17" x14ac:dyDescent="0.3">
      <c r="B16" s="39">
        <v>111.34404988817032</v>
      </c>
      <c r="C16" s="7">
        <v>0.15952297442568614</v>
      </c>
      <c r="D16" s="19">
        <v>25.567499999999999</v>
      </c>
      <c r="E16" s="19">
        <v>24.599216250000001</v>
      </c>
      <c r="F16" s="19" cm="1">
        <f t="array" ref="F16">[1]!Density($D$1,"TP","SI with C",D16,E16/10)</f>
        <v>49.75400500961269</v>
      </c>
      <c r="G16" s="42" cm="1">
        <f t="array" ref="G16">[1]!KinematicViscosity($D$1,"TP","SI with C",D16,E16/10)</f>
        <v>3.0949030722874677E-3</v>
      </c>
      <c r="H16" s="18">
        <f t="shared" si="0"/>
        <v>1669831.3413696568</v>
      </c>
      <c r="J16" s="37">
        <v>111.62170488051754</v>
      </c>
      <c r="K16" s="13">
        <v>0.70468004013574936</v>
      </c>
      <c r="L16" s="11">
        <v>20.150124999999999</v>
      </c>
      <c r="M16" s="11">
        <v>24.895625000000003</v>
      </c>
      <c r="N16" s="19" cm="1">
        <f t="array" ref="N16">[1]!Density($L$1,"TP","SI with C",L16,M16/10)</f>
        <v>18.324089684808509</v>
      </c>
      <c r="O16" s="41" cm="1">
        <f t="array" ref="O16">[1]!KinematicViscosity($L$1,"TP","SI with C",L16,M16/10)</f>
        <v>6.2120224822944095E-3</v>
      </c>
      <c r="P16" s="18">
        <f t="shared" si="1"/>
        <v>834004.2796779928</v>
      </c>
    </row>
    <row r="17" spans="2:17" x14ac:dyDescent="0.3">
      <c r="B17" s="39">
        <v>111.44065183880204</v>
      </c>
      <c r="C17" s="7">
        <v>0.15279390909233082</v>
      </c>
      <c r="D17" s="19">
        <v>25.576124999999998</v>
      </c>
      <c r="E17" s="19">
        <v>24.598996250000003</v>
      </c>
      <c r="F17" s="19" cm="1">
        <f t="array" ref="F17">[1]!Density($D$1,"TP","SI with C",D17,E17/10)</f>
        <v>49.751220011645195</v>
      </c>
      <c r="G17" s="42" cm="1">
        <f t="array" ref="G17">[1]!KinematicViscosity($D$1,"TP","SI with C",D17,E17/10)</f>
        <v>3.0951540765140591E-3</v>
      </c>
      <c r="H17" s="18">
        <f t="shared" si="0"/>
        <v>1671144.5509160575</v>
      </c>
      <c r="J17" s="37">
        <v>111.57764959711153</v>
      </c>
      <c r="K17" s="13">
        <v>0.62999127094207585</v>
      </c>
      <c r="L17" s="11">
        <v>20.166999999999998</v>
      </c>
      <c r="M17" s="11">
        <v>24.898597499999997</v>
      </c>
      <c r="N17" s="19" cm="1">
        <f t="array" ref="N17">[1]!Density($L$1,"TP","SI with C",L17,M17/10)</f>
        <v>18.325130934725326</v>
      </c>
      <c r="O17" s="41" cm="1">
        <f t="array" ref="O17">[1]!KinematicViscosity($L$1,"TP","SI with C",L17,M17/10)</f>
        <v>6.2119888337968223E-3</v>
      </c>
      <c r="P17" s="18">
        <f t="shared" si="1"/>
        <v>833679.62743444706</v>
      </c>
    </row>
    <row r="18" spans="2:17" x14ac:dyDescent="0.3">
      <c r="B18" s="39">
        <v>111.38209231583113</v>
      </c>
      <c r="C18" s="7">
        <v>0.12939360792704319</v>
      </c>
      <c r="D18" s="19">
        <v>25.611625000000004</v>
      </c>
      <c r="E18" s="19">
        <v>24.595270000000003</v>
      </c>
      <c r="F18" s="19" cm="1">
        <f t="array" ref="F18">[1]!Density($D$1,"TP","SI with C",D18,E18/10)</f>
        <v>49.733111364109931</v>
      </c>
      <c r="G18" s="42" cm="1">
        <f t="array" ref="G18">[1]!KinematicViscosity($D$1,"TP","SI with C",D18,E18/10)</f>
        <v>3.0965860448879941E-3</v>
      </c>
      <c r="H18" s="18">
        <f t="shared" si="0"/>
        <v>1669494.0136454124</v>
      </c>
      <c r="J18" s="37">
        <v>111.61253360363138</v>
      </c>
      <c r="K18" s="13">
        <v>0.66939400562231177</v>
      </c>
      <c r="L18" s="11">
        <v>20.1845</v>
      </c>
      <c r="M18" s="11">
        <v>24.894818749999999</v>
      </c>
      <c r="N18" s="19" cm="1">
        <f t="array" ref="N18">[1]!Density($L$1,"TP","SI with C",L18,M18/10)</f>
        <v>18.320908984324948</v>
      </c>
      <c r="O18" s="41" cm="1">
        <f t="array" ref="O18">[1]!KinematicViscosity($L$1,"TP","SI with C",L18,M18/10)</f>
        <v>6.2136734042608638E-3</v>
      </c>
      <c r="P18" s="18">
        <f t="shared" si="1"/>
        <v>833714.18473901332</v>
      </c>
    </row>
    <row r="19" spans="2:17" x14ac:dyDescent="0.3">
      <c r="B19" s="39">
        <v>111.41042603863453</v>
      </c>
      <c r="C19" s="7">
        <v>0.15627237555591156</v>
      </c>
      <c r="D19" s="19">
        <v>25.621500000000001</v>
      </c>
      <c r="E19" s="19">
        <v>24.601900000000001</v>
      </c>
      <c r="F19" s="19" cm="1">
        <f t="array" ref="F19">[1]!Density($D$1,"TP","SI with C",D19,E19/10)</f>
        <v>49.74614782391329</v>
      </c>
      <c r="G19" s="42" cm="1">
        <f t="array" ref="G19">[1]!KinematicViscosity($D$1,"TP","SI with C",D19,E19/10)</f>
        <v>3.0959006457062831E-3</v>
      </c>
      <c r="H19" s="18">
        <f t="shared" si="0"/>
        <v>1670288.4068029516</v>
      </c>
      <c r="J19" s="37">
        <v>111.75503910122265</v>
      </c>
      <c r="K19" s="13">
        <v>0.63350418741015047</v>
      </c>
      <c r="L19" s="11">
        <v>20.214624999999998</v>
      </c>
      <c r="M19" s="11">
        <v>24.9076725</v>
      </c>
      <c r="N19" s="19" cm="1">
        <f t="array" ref="N19">[1]!Density($L$1,"TP","SI with C",L19,M19/10)</f>
        <v>18.328598755041874</v>
      </c>
      <c r="O19" s="41" cm="1">
        <f t="array" ref="O19">[1]!KinematicViscosity($L$1,"TP","SI with C",L19,M19/10)</f>
        <v>6.2117223079256817E-3</v>
      </c>
      <c r="P19" s="18">
        <f t="shared" si="1"/>
        <v>835040.86388131813</v>
      </c>
    </row>
    <row r="20" spans="2:17" x14ac:dyDescent="0.3">
      <c r="B20" s="39">
        <v>111.268834258525</v>
      </c>
      <c r="C20" s="7">
        <v>0.1036155938238873</v>
      </c>
      <c r="D20" s="19">
        <v>25.681000000000001</v>
      </c>
      <c r="E20" s="19">
        <v>24.601392500000003</v>
      </c>
      <c r="F20" s="19" cm="1">
        <f t="array" ref="F20">[1]!Density($D$1,"TP","SI with C",D20,E20/10)</f>
        <v>49.729333947163191</v>
      </c>
      <c r="G20" s="42" cm="1">
        <f t="array" ref="G20">[1]!KinematicViscosity($D$1,"TP","SI with C",D20,E20/10)</f>
        <v>3.0974894935293599E-3</v>
      </c>
      <c r="H20" s="18">
        <f t="shared" si="0"/>
        <v>1667309.9527316391</v>
      </c>
      <c r="J20" s="37">
        <v>111.42470605057356</v>
      </c>
      <c r="K20" s="13">
        <v>0.60349602763871613</v>
      </c>
      <c r="L20" s="11">
        <v>20.22775</v>
      </c>
      <c r="M20" s="11">
        <v>24.907344999999999</v>
      </c>
      <c r="N20" s="19" cm="1">
        <f t="array" ref="N20">[1]!Density($L$1,"TP","SI with C",L20,M20/10)</f>
        <v>18.327369064512933</v>
      </c>
      <c r="O20" s="41" cm="1">
        <f t="array" ref="O20">[1]!KinematicViscosity($L$1,"TP","SI with C",L20,M20/10)</f>
        <v>6.2123573401036136E-3</v>
      </c>
      <c r="P20" s="18">
        <f t="shared" si="1"/>
        <v>832487.48776791291</v>
      </c>
    </row>
    <row r="21" spans="2:17" x14ac:dyDescent="0.3">
      <c r="B21" s="39">
        <v>111.40646697083911</v>
      </c>
      <c r="C21" s="7">
        <v>9.9188526185912174E-2</v>
      </c>
      <c r="D21" s="19">
        <v>25.697000000000003</v>
      </c>
      <c r="E21" s="19">
        <v>24.610718750000004</v>
      </c>
      <c r="F21" s="19" cm="1">
        <f t="array" ref="F21">[1]!Density($D$1,"TP","SI with C",D21,E21/10)</f>
        <v>49.747110731109977</v>
      </c>
      <c r="G21" s="42" cm="1">
        <f t="array" ref="G21">[1]!KinematicViscosity($D$1,"TP","SI with C",D21,E21/10)</f>
        <v>3.0965792734887489E-3</v>
      </c>
      <c r="H21" s="18">
        <f t="shared" si="0"/>
        <v>1669863.0142269223</v>
      </c>
      <c r="J21" s="37">
        <v>111.51301667675708</v>
      </c>
      <c r="K21" s="13">
        <v>0.6736512486918329</v>
      </c>
      <c r="L21" s="11">
        <v>20.246874999999999</v>
      </c>
      <c r="M21" s="11">
        <v>24.907076249999999</v>
      </c>
      <c r="N21" s="19" cm="1">
        <f t="array" ref="N21">[1]!Density($L$1,"TP","SI with C",L21,M21/10)</f>
        <v>18.325738533169638</v>
      </c>
      <c r="O21" s="41" cm="1">
        <f t="array" ref="O21">[1]!KinematicViscosity($L$1,"TP","SI with C",L21,M21/10)</f>
        <v>6.2132305056165097E-3</v>
      </c>
      <c r="P21" s="18">
        <f t="shared" si="1"/>
        <v>833030.19811350934</v>
      </c>
    </row>
    <row r="22" spans="2:17" x14ac:dyDescent="0.3">
      <c r="B22" s="39">
        <v>111.49241889985895</v>
      </c>
      <c r="C22" s="7">
        <v>0.18335701623112577</v>
      </c>
      <c r="D22" s="19">
        <v>25.715000000000003</v>
      </c>
      <c r="E22" s="19">
        <v>24.601933750000004</v>
      </c>
      <c r="F22" s="19" cm="1">
        <f t="array" ref="F22">[1]!Density($D$1,"TP","SI with C",D22,E22/10)</f>
        <v>49.721690855457027</v>
      </c>
      <c r="G22" s="42" cm="1">
        <f t="array" ref="G22">[1]!KinematicViscosity($D$1,"TP","SI with C",D22,E22/10)</f>
        <v>3.0982799329196272E-3</v>
      </c>
      <c r="H22" s="18">
        <f t="shared" si="0"/>
        <v>1670234.0388246931</v>
      </c>
      <c r="J22" s="37">
        <v>111.61629174511945</v>
      </c>
      <c r="K22" s="13">
        <v>0.65672509186291017</v>
      </c>
      <c r="L22" s="11">
        <v>20.267625000000002</v>
      </c>
      <c r="M22" s="11">
        <v>24.898512499999999</v>
      </c>
      <c r="N22" s="19" cm="1">
        <f t="array" ref="N22">[1]!Density($L$1,"TP","SI with C",L22,M22/10)</f>
        <v>18.317580467684792</v>
      </c>
      <c r="O22" s="41" cm="1">
        <f t="array" ref="O22">[1]!KinematicViscosity($L$1,"TP","SI with C",L22,M22/10)</f>
        <v>6.2162512501660692E-3</v>
      </c>
      <c r="P22" s="18">
        <f t="shared" si="1"/>
        <v>833396.50857482618</v>
      </c>
    </row>
    <row r="23" spans="2:17" x14ac:dyDescent="0.3">
      <c r="B23" s="39">
        <v>111.43603018119738</v>
      </c>
      <c r="C23" s="7">
        <v>0.10966365163472803</v>
      </c>
      <c r="D23" s="19">
        <v>25.745000000000005</v>
      </c>
      <c r="E23" s="19">
        <v>24.607845000000001</v>
      </c>
      <c r="F23" s="19" cm="1">
        <f t="array" ref="F23">[1]!Density($D$1,"TP","SI with C",D23,E23/10)</f>
        <v>49.727747812231151</v>
      </c>
      <c r="G23" s="42" cm="1">
        <f t="array" ref="G23">[1]!KinematicViscosity($D$1,"TP","SI with C",D23,E23/10)</f>
        <v>3.0982090826638512E-3</v>
      </c>
      <c r="H23" s="18">
        <f t="shared" si="0"/>
        <v>1669427.4723856819</v>
      </c>
      <c r="I23" s="4">
        <f>AVERAGE(H14:H23)</f>
        <v>1669580.3209392973</v>
      </c>
      <c r="J23" s="37">
        <v>111.63649959312939</v>
      </c>
      <c r="K23" s="13">
        <v>0.68214240838351703</v>
      </c>
      <c r="L23" s="11">
        <v>20.288125000000001</v>
      </c>
      <c r="M23" s="11">
        <v>24.908100000000001</v>
      </c>
      <c r="N23" s="19" cm="1">
        <f t="array" ref="N23">[1]!Density($L$1,"TP","SI with C",L23,M23/10)</f>
        <v>18.323461042561345</v>
      </c>
      <c r="O23" s="41" cm="1">
        <f t="array" ref="O23">[1]!KinematicViscosity($L$1,"TP","SI with C",L23,M23/10)</f>
        <v>6.2147122013569058E-3</v>
      </c>
      <c r="P23" s="18">
        <f t="shared" si="1"/>
        <v>833753.81761335337</v>
      </c>
      <c r="Q23" s="4">
        <f>AVERAGE(P14:P23)</f>
        <v>833583.4225025184</v>
      </c>
    </row>
    <row r="24" spans="2:17" x14ac:dyDescent="0.3">
      <c r="B24" s="6"/>
      <c r="C24" s="7"/>
      <c r="D24" s="19"/>
      <c r="E24" s="19"/>
      <c r="F24" s="19"/>
      <c r="G24" s="42"/>
      <c r="H24" s="18"/>
      <c r="J24" s="38"/>
      <c r="K24" s="15"/>
      <c r="N24" s="19"/>
      <c r="O24" s="41"/>
      <c r="P24" s="18"/>
    </row>
    <row r="25" spans="2:17" x14ac:dyDescent="0.3">
      <c r="B25" s="39">
        <v>63.059616133938334</v>
      </c>
      <c r="C25" s="7">
        <v>-0.28914428185014673</v>
      </c>
      <c r="D25" s="19">
        <v>25.611833333333333</v>
      </c>
      <c r="E25" s="19">
        <v>24.855774999999998</v>
      </c>
      <c r="F25" s="19" cm="1">
        <f t="array" ref="F25">[1]!Density($D$1,"TP","SI with C",D25,E25/10)</f>
        <v>50.348349218918955</v>
      </c>
      <c r="G25" s="42" cm="1">
        <f t="array" ref="G25">[1]!KinematicViscosity($D$1,"TP","SI with C",D25,E25/10)</f>
        <v>3.0601426697626963E-3</v>
      </c>
      <c r="H25" s="18">
        <f t="shared" si="0"/>
        <v>956450.05097324832</v>
      </c>
      <c r="J25" s="37">
        <v>64.940126669914591</v>
      </c>
      <c r="K25" s="13">
        <v>0.55918028973978973</v>
      </c>
      <c r="L25" s="11">
        <v>20.169625</v>
      </c>
      <c r="M25" s="11">
        <v>24.994981250000002</v>
      </c>
      <c r="N25" s="19" cm="1">
        <f t="array" ref="N25">[1]!Density($L$1,"TP","SI with C",L25,M25/10)</f>
        <v>18.39942870842637</v>
      </c>
      <c r="O25" s="41" cm="1">
        <f t="array" ref="O25">[1]!KinematicViscosity($L$1,"TP","SI with C",L25,M25/10)</f>
        <v>6.1880429729033234E-3</v>
      </c>
      <c r="P25" s="18">
        <f t="shared" si="1"/>
        <v>487093.63767751132</v>
      </c>
    </row>
    <row r="26" spans="2:17" x14ac:dyDescent="0.3">
      <c r="B26" s="39">
        <v>64.103125318130907</v>
      </c>
      <c r="C26" s="7">
        <v>-0.13470783609900425</v>
      </c>
      <c r="D26" s="19">
        <v>25.629624999999997</v>
      </c>
      <c r="E26" s="19">
        <v>24.857155000000002</v>
      </c>
      <c r="F26" s="19" cm="1">
        <f t="array" ref="F26">[1]!Density($D$1,"TP","SI with C",D26,E26/10)</f>
        <v>50.346859622316771</v>
      </c>
      <c r="G26" s="42" cm="1">
        <f t="array" ref="G26">[1]!KinematicViscosity($D$1,"TP","SI with C",D26,E26/10)</f>
        <v>3.0604012811516808E-3</v>
      </c>
      <c r="H26" s="18">
        <f t="shared" si="0"/>
        <v>972195.20622393873</v>
      </c>
      <c r="J26" s="37">
        <v>65.027661584131664</v>
      </c>
      <c r="K26" s="13">
        <v>0.56514978186142883</v>
      </c>
      <c r="L26" s="11">
        <v>20.189</v>
      </c>
      <c r="M26" s="11">
        <v>24.996590000000001</v>
      </c>
      <c r="N26" s="19" cm="1">
        <f t="array" ref="N26">[1]!Density($L$1,"TP","SI with C",L26,M26/10)</f>
        <v>18.399223681114862</v>
      </c>
      <c r="O26" s="41" cm="1">
        <f t="array" ref="O26">[1]!KinematicViscosity($L$1,"TP","SI with C",L26,M26/10)</f>
        <v>6.1884565343901608E-3</v>
      </c>
      <c r="P26" s="18">
        <f t="shared" si="1"/>
        <v>487717.61175748339</v>
      </c>
    </row>
    <row r="27" spans="2:17" x14ac:dyDescent="0.3">
      <c r="B27" s="39">
        <v>64.393978055626434</v>
      </c>
      <c r="C27" s="7">
        <v>-6.2402059602707852E-2</v>
      </c>
      <c r="D27" s="19">
        <v>25.652749999999997</v>
      </c>
      <c r="E27" s="19">
        <v>24.862803750000001</v>
      </c>
      <c r="F27" s="19" cm="1">
        <f t="array" ref="F27">[1]!Density($D$1,"TP","SI with C",D27,E27/10)</f>
        <v>50.354045085672134</v>
      </c>
      <c r="G27" s="42" cm="1">
        <f t="array" ref="G27">[1]!KinematicViscosity($D$1,"TP","SI with C",D27,E27/10)</f>
        <v>3.0602037277097636E-3</v>
      </c>
      <c r="H27" s="18">
        <f t="shared" si="0"/>
        <v>976669.35699939611</v>
      </c>
      <c r="J27" s="37">
        <v>64.841415582670564</v>
      </c>
      <c r="K27" s="13">
        <v>0.55904222521972002</v>
      </c>
      <c r="L27" s="11">
        <v>20.198625</v>
      </c>
      <c r="M27" s="11">
        <v>25.000338749999997</v>
      </c>
      <c r="N27" s="19" cm="1">
        <f t="array" ref="N27">[1]!Density($L$1,"TP","SI with C",L27,M27/10)</f>
        <v>18.401401657209636</v>
      </c>
      <c r="O27" s="41" cm="1">
        <f t="array" ref="O27">[1]!KinematicViscosity($L$1,"TP","SI with C",L27,M27/10)</f>
        <v>6.1879287455995375E-3</v>
      </c>
      <c r="P27" s="18">
        <f t="shared" si="1"/>
        <v>486362.21757111716</v>
      </c>
    </row>
    <row r="28" spans="2:17" x14ac:dyDescent="0.3">
      <c r="B28" s="39">
        <v>64.520841847159772</v>
      </c>
      <c r="C28" s="7">
        <v>-5.9578230454599423E-3</v>
      </c>
      <c r="D28" s="19">
        <v>25.649333333333335</v>
      </c>
      <c r="E28" s="19">
        <v>24.870433333333338</v>
      </c>
      <c r="F28" s="19" cm="1">
        <f t="array" ref="F28">[1]!Density($D$1,"TP","SI with C",D28,E28/10)</f>
        <v>50.373011575299543</v>
      </c>
      <c r="G28" s="42" cm="1">
        <f t="array" ref="G28">[1]!KinematicViscosity($D$1,"TP","SI with C",D28,E28/10)</f>
        <v>3.0590617088052576E-3</v>
      </c>
      <c r="H28" s="18">
        <f t="shared" si="0"/>
        <v>978958.84345794772</v>
      </c>
      <c r="J28" s="37">
        <v>64.800691133651185</v>
      </c>
      <c r="K28" s="13">
        <v>0.57382899515573116</v>
      </c>
      <c r="L28" s="11">
        <v>20.199125000000002</v>
      </c>
      <c r="M28" s="11">
        <v>25.005666249999997</v>
      </c>
      <c r="N28" s="19" cm="1">
        <f t="array" ref="N28">[1]!Density($L$1,"TP","SI with C",L28,M28/10)</f>
        <v>18.40548212667678</v>
      </c>
      <c r="O28" s="41" cm="1">
        <f t="array" ref="O28">[1]!KinematicViscosity($L$1,"TP","SI with C",L28,M28/10)</f>
        <v>6.1866258142841265E-3</v>
      </c>
      <c r="P28" s="18">
        <f t="shared" si="1"/>
        <v>486159.11754041485</v>
      </c>
    </row>
    <row r="29" spans="2:17" x14ac:dyDescent="0.3">
      <c r="B29" s="39">
        <v>64.617513646498011</v>
      </c>
      <c r="C29" s="7">
        <v>-7.6204360433300797E-2</v>
      </c>
      <c r="D29" s="19">
        <v>25.6815</v>
      </c>
      <c r="E29" s="19">
        <v>24.864622499999996</v>
      </c>
      <c r="F29" s="19" cm="1">
        <f t="array" ref="F29">[1]!Density($D$1,"TP","SI with C",D29,E29/10)</f>
        <v>50.350665293147628</v>
      </c>
      <c r="G29" s="42" cm="1">
        <f t="array" ref="G29">[1]!KinematicViscosity($D$1,"TP","SI with C",D29,E29/10)</f>
        <v>3.0606784943092362E-3</v>
      </c>
      <c r="H29" s="18">
        <f t="shared" si="0"/>
        <v>979907.71676451771</v>
      </c>
      <c r="J29" s="37">
        <v>64.640490327523437</v>
      </c>
      <c r="K29" s="13">
        <v>0.54467765710046334</v>
      </c>
      <c r="L29" s="11">
        <v>20.205249999999999</v>
      </c>
      <c r="M29" s="11">
        <v>25.000106249999998</v>
      </c>
      <c r="N29" s="19" cm="1">
        <f t="array" ref="N29">[1]!Density($L$1,"TP","SI with C",L29,M29/10)</f>
        <v>18.400726627359628</v>
      </c>
      <c r="O29" s="41" cm="1">
        <f t="array" ref="O29">[1]!KinematicViscosity($L$1,"TP","SI with C",L29,M29/10)</f>
        <v>6.1882646790751301E-3</v>
      </c>
      <c r="P29" s="18">
        <f t="shared" si="1"/>
        <v>484828.79762502131</v>
      </c>
    </row>
    <row r="30" spans="2:17" x14ac:dyDescent="0.3">
      <c r="B30" s="39">
        <v>64.705603008464522</v>
      </c>
      <c r="C30" s="7">
        <v>-8.9788804798264232E-2</v>
      </c>
      <c r="D30" s="19">
        <v>25.69425</v>
      </c>
      <c r="E30" s="19">
        <v>24.86664</v>
      </c>
      <c r="F30" s="19" cm="1">
        <f t="array" ref="F30">[1]!Density($D$1,"TP","SI with C",D30,E30/10)</f>
        <v>50.35203120038576</v>
      </c>
      <c r="G30" s="42" cm="1">
        <f t="array" ref="G30">[1]!KinematicViscosity($D$1,"TP","SI with C",D30,E30/10)</f>
        <v>3.060721427698252E-3</v>
      </c>
      <c r="H30" s="18">
        <f t="shared" si="0"/>
        <v>981229.8048185755</v>
      </c>
      <c r="J30" s="37">
        <v>64.799631741810103</v>
      </c>
      <c r="K30" s="13">
        <v>0.61222877938839237</v>
      </c>
      <c r="L30" s="11">
        <v>20.223624999999998</v>
      </c>
      <c r="M30" s="11">
        <v>25.001200000000001</v>
      </c>
      <c r="N30" s="19" cm="1">
        <f t="array" ref="N30">[1]!Density($L$1,"TP","SI with C",L30,M30/10)</f>
        <v>18.400198269088353</v>
      </c>
      <c r="O30" s="41" cm="1">
        <f t="array" ref="O30">[1]!KinematicViscosity($L$1,"TP","SI with C",L30,M30/10)</f>
        <v>6.1887642536463897E-3</v>
      </c>
      <c r="P30" s="18">
        <f t="shared" si="1"/>
        <v>485983.18697097414</v>
      </c>
    </row>
    <row r="31" spans="2:17" x14ac:dyDescent="0.3">
      <c r="B31" s="39">
        <v>64.807730636440169</v>
      </c>
      <c r="C31" s="7">
        <v>-6.5520277823411049E-2</v>
      </c>
      <c r="D31" s="19">
        <v>25.712375000000002</v>
      </c>
      <c r="E31" s="19">
        <v>24.875422500000003</v>
      </c>
      <c r="F31" s="19" cm="1">
        <f t="array" ref="F31">[1]!Density($D$1,"TP","SI with C",D31,E31/10)</f>
        <v>50.367962032851246</v>
      </c>
      <c r="G31" s="42" cm="1">
        <f t="array" ref="G31">[1]!KinematicViscosity($D$1,"TP","SI with C",D31,E31/10)</f>
        <v>3.0599641654488786E-3</v>
      </c>
      <c r="H31" s="18">
        <f t="shared" si="0"/>
        <v>983021.73424677039</v>
      </c>
      <c r="J31" s="37">
        <v>64.911529936322054</v>
      </c>
      <c r="K31" s="13">
        <v>0.63243828477123609</v>
      </c>
      <c r="L31" s="11">
        <v>20.232375000000001</v>
      </c>
      <c r="M31" s="11">
        <v>25.005174999999998</v>
      </c>
      <c r="N31" s="19" cm="1">
        <f t="array" ref="N31">[1]!Density($L$1,"TP","SI with C",L31,M31/10)</f>
        <v>18.402616159385932</v>
      </c>
      <c r="O31" s="41" cm="1">
        <f t="array" ref="O31">[1]!KinematicViscosity($L$1,"TP","SI with C",L31,M31/10)</f>
        <v>6.1881436051780927E-3</v>
      </c>
      <c r="P31" s="18">
        <f t="shared" si="1"/>
        <v>486871.22569542611</v>
      </c>
    </row>
    <row r="32" spans="2:17" x14ac:dyDescent="0.3">
      <c r="B32" s="39">
        <v>64.78985922014779</v>
      </c>
      <c r="C32" s="7">
        <v>-0.20057689377486332</v>
      </c>
      <c r="D32" s="19">
        <v>25.727375000000002</v>
      </c>
      <c r="E32" s="19">
        <v>24.871555000000008</v>
      </c>
      <c r="F32" s="19" cm="1">
        <f t="array" ref="F32">[1]!Density($D$1,"TP","SI with C",D32,E32/10)</f>
        <v>50.354806896760309</v>
      </c>
      <c r="G32" s="42" cm="1">
        <f t="array" ref="G32">[1]!KinematicViscosity($D$1,"TP","SI with C",D32,E32/10)</f>
        <v>3.0608781831328877E-3</v>
      </c>
      <c r="H32" s="18">
        <f t="shared" si="0"/>
        <v>982457.19360516639</v>
      </c>
      <c r="I32" s="4">
        <f>AVERAGE(H25:H32)</f>
        <v>976361.23838619515</v>
      </c>
      <c r="J32" s="37">
        <v>64.788206086355572</v>
      </c>
      <c r="K32" s="13">
        <v>0.56964975370204296</v>
      </c>
      <c r="L32" s="11">
        <v>20.251249999999999</v>
      </c>
      <c r="M32" s="11">
        <v>25.005782500000002</v>
      </c>
      <c r="N32" s="19" cm="1">
        <f t="array" ref="N32">[1]!Density($L$1,"TP","SI with C",L32,M32/10)</f>
        <v>18.40167458150772</v>
      </c>
      <c r="O32" s="41" cm="1">
        <f t="array" ref="O32">[1]!KinematicViscosity($L$1,"TP","SI with C",L32,M32/10)</f>
        <v>6.1887849778111551E-3</v>
      </c>
      <c r="P32" s="18">
        <f t="shared" si="1"/>
        <v>485895.86992487812</v>
      </c>
    </row>
    <row r="33" spans="2:17" x14ac:dyDescent="0.3">
      <c r="B33" s="6"/>
      <c r="C33" s="7"/>
      <c r="D33" s="19"/>
      <c r="E33" s="19"/>
      <c r="F33" s="19"/>
      <c r="G33" s="42"/>
      <c r="H33" s="18"/>
      <c r="J33" s="37">
        <v>64.852983559520695</v>
      </c>
      <c r="K33" s="7">
        <v>0.62243674993132536</v>
      </c>
      <c r="L33" s="19">
        <v>20.2575</v>
      </c>
      <c r="M33" s="19">
        <v>25.003936249999999</v>
      </c>
      <c r="N33" s="19" cm="1">
        <f t="array" ref="N33">[1]!Density($L$1,"TP","SI with C",L33,M33/10)</f>
        <v>18.399780732372399</v>
      </c>
      <c r="O33" s="41" cm="1">
        <f t="array" ref="O33">[1]!KinematicViscosity($L$1,"TP","SI with C",L33,M33/10)</f>
        <v>6.1895062599215869E-3</v>
      </c>
      <c r="P33" s="18">
        <f t="shared" si="1"/>
        <v>486325.00575389725</v>
      </c>
    </row>
    <row r="34" spans="2:17" x14ac:dyDescent="0.3">
      <c r="B34" s="6"/>
      <c r="C34" s="7"/>
      <c r="D34" s="19"/>
      <c r="E34" s="19"/>
      <c r="F34" s="19"/>
      <c r="G34" s="42"/>
      <c r="H34" s="18"/>
      <c r="J34" s="39">
        <v>65.013414806351818</v>
      </c>
      <c r="K34" s="7">
        <v>0.62301366355457521</v>
      </c>
      <c r="L34" s="19">
        <v>20.277124999999998</v>
      </c>
      <c r="M34" s="19">
        <v>25.005947500000001</v>
      </c>
      <c r="N34" s="19" cm="1">
        <f t="array" ref="N34">[1]!Density($L$1,"TP","SI with C",L34,M34/10)</f>
        <v>18.399868090438147</v>
      </c>
      <c r="O34" s="41" cm="1">
        <f t="array" ref="O34">[1]!KinematicViscosity($L$1,"TP","SI with C",L34,M34/10)</f>
        <v>6.1898302081324907E-3</v>
      </c>
      <c r="P34" s="18">
        <f t="shared" si="1"/>
        <v>487502.54602362768</v>
      </c>
      <c r="Q34" s="4">
        <f>AVERAGE(P25:P34)</f>
        <v>486473.92165403516</v>
      </c>
    </row>
    <row r="35" spans="2:17" x14ac:dyDescent="0.3">
      <c r="B35" s="6"/>
      <c r="C35" s="7"/>
      <c r="D35" s="19"/>
      <c r="E35" s="19"/>
      <c r="F35" s="19"/>
      <c r="G35" s="42"/>
      <c r="H35" s="18"/>
      <c r="J35" s="38"/>
      <c r="K35" s="15"/>
      <c r="N35" s="19"/>
      <c r="O35" s="41"/>
      <c r="P35" s="18"/>
    </row>
    <row r="36" spans="2:17" x14ac:dyDescent="0.3">
      <c r="B36" s="39">
        <v>33.560615927146685</v>
      </c>
      <c r="C36" s="7">
        <v>-0.19270517919648661</v>
      </c>
      <c r="D36" s="19">
        <v>25.81325</v>
      </c>
      <c r="E36" s="19">
        <v>24.985737500000003</v>
      </c>
      <c r="F36" s="19" cm="1">
        <f t="array" ref="F36">[1]!Density($D$1,"TP","SI with C",D36,E36/10)</f>
        <v>50.601970082943389</v>
      </c>
      <c r="G36" s="42" cm="1">
        <f t="array" ref="G36">[1]!KinematicViscosity($D$1,"TP","SI with C",D36,E36/10)</f>
        <v>3.0473109806066719E-3</v>
      </c>
      <c r="H36" s="18">
        <f t="shared" ref="H36:H83" si="2">B36*10^6/3600/(PI()*(3*2.54)^2/4)*3*2.54/G36</f>
        <v>511170.51198956778</v>
      </c>
      <c r="J36" s="37">
        <v>31.784594701562398</v>
      </c>
      <c r="K36" s="13">
        <v>0.54609371189424738</v>
      </c>
      <c r="L36" s="11">
        <v>20.224</v>
      </c>
      <c r="M36" s="11">
        <v>25.044695000000001</v>
      </c>
      <c r="N36" s="19" cm="1">
        <f t="array" ref="N36">[1]!Density($L$1,"TP","SI with C",L36,M36/10)</f>
        <v>18.433788057271101</v>
      </c>
      <c r="O36" s="41" cm="1">
        <f t="array" ref="O36">[1]!KinematicViscosity($L$1,"TP","SI with C",L36,M36/10)</f>
        <v>6.1779867948420029E-3</v>
      </c>
      <c r="P36" s="18">
        <f t="shared" si="1"/>
        <v>238793.4162760365</v>
      </c>
    </row>
    <row r="37" spans="2:17" x14ac:dyDescent="0.3">
      <c r="B37" s="39">
        <v>32.346641014339355</v>
      </c>
      <c r="C37" s="7">
        <v>-0.22074535441203086</v>
      </c>
      <c r="D37" s="19">
        <v>25.848875</v>
      </c>
      <c r="E37" s="19">
        <v>24.999953750000003</v>
      </c>
      <c r="F37" s="19" cm="1">
        <f t="array" ref="F37">[1]!Density($D$1,"TP","SI with C",D37,E37/10)</f>
        <v>50.626043726546847</v>
      </c>
      <c r="G37" s="42" cm="1">
        <f t="array" ref="G37">[1]!KinematicViscosity($D$1,"TP","SI with C",D37,E37/10)</f>
        <v>3.0462579371063766E-3</v>
      </c>
      <c r="H37" s="18">
        <f t="shared" si="2"/>
        <v>492850.45461325208</v>
      </c>
      <c r="J37" s="37">
        <v>31.788104451478851</v>
      </c>
      <c r="K37" s="13">
        <v>0.46749365553381728</v>
      </c>
      <c r="L37" s="11">
        <v>20.234124999999999</v>
      </c>
      <c r="M37" s="11">
        <v>25.041761249999997</v>
      </c>
      <c r="N37" s="19" cm="1">
        <f t="array" ref="N37">[1]!Density($L$1,"TP","SI with C",L37,M37/10)</f>
        <v>18.430761988146067</v>
      </c>
      <c r="O37" s="41" cm="1">
        <f t="array" ref="O37">[1]!KinematicViscosity($L$1,"TP","SI with C",L37,M37/10)</f>
        <v>6.1791380517543446E-3</v>
      </c>
      <c r="P37" s="18">
        <f t="shared" si="1"/>
        <v>238775.2892057283</v>
      </c>
    </row>
    <row r="38" spans="2:17" x14ac:dyDescent="0.3">
      <c r="B38" s="39">
        <v>33.193470115378901</v>
      </c>
      <c r="C38" s="7">
        <v>-0.20012431514060952</v>
      </c>
      <c r="D38" s="19">
        <v>25.858875000000001</v>
      </c>
      <c r="E38" s="19">
        <v>24.999440000000003</v>
      </c>
      <c r="F38" s="19" cm="1">
        <f t="array" ref="F38">[1]!Density($D$1,"TP","SI with C",D38,E38/10)</f>
        <v>50.622137787120373</v>
      </c>
      <c r="G38" s="42" cm="1">
        <f t="array" ref="G38">[1]!KinematicViscosity($D$1,"TP","SI with C",D38,E38/10)</f>
        <v>3.0465799488954806E-3</v>
      </c>
      <c r="H38" s="18">
        <f t="shared" si="2"/>
        <v>505699.73252656497</v>
      </c>
      <c r="J38" s="37">
        <v>31.511936339522535</v>
      </c>
      <c r="K38" s="13">
        <v>0.50176272708931002</v>
      </c>
      <c r="L38" s="11">
        <v>20.246625000000002</v>
      </c>
      <c r="M38" s="11">
        <v>25.047679999999996</v>
      </c>
      <c r="N38" s="19" cm="1">
        <f t="array" ref="N38">[1]!Density($L$1,"TP","SI with C",L38,M38/10)</f>
        <v>18.434400417727094</v>
      </c>
      <c r="O38" s="41" cm="1">
        <f t="array" ref="O38">[1]!KinematicViscosity($L$1,"TP","SI with C",L38,M38/10)</f>
        <v>6.178195698737632E-3</v>
      </c>
      <c r="P38" s="18">
        <f t="shared" si="1"/>
        <v>236736.96532666893</v>
      </c>
    </row>
    <row r="39" spans="2:17" x14ac:dyDescent="0.3">
      <c r="B39" s="39">
        <v>32.900010464629567</v>
      </c>
      <c r="C39" s="7">
        <v>-0.15744466112157607</v>
      </c>
      <c r="D39" s="19">
        <v>25.854374999999997</v>
      </c>
      <c r="E39" s="19">
        <v>25.002770000000002</v>
      </c>
      <c r="F39" s="19" cm="1">
        <f t="array" ref="F39">[1]!Density($D$1,"TP","SI with C",D39,E39/10)</f>
        <v>50.631230944182271</v>
      </c>
      <c r="G39" s="42" cm="1">
        <f t="array" ref="G39">[1]!KinematicViscosity($D$1,"TP","SI with C",D39,E39/10)</f>
        <v>3.0460103156284852E-3</v>
      </c>
      <c r="H39" s="18">
        <f t="shared" si="2"/>
        <v>501322.6339982663</v>
      </c>
      <c r="J39" s="37">
        <v>31.942024419062637</v>
      </c>
      <c r="K39" s="13">
        <v>0.56117790529978206</v>
      </c>
      <c r="L39" s="11">
        <v>20.258624999999999</v>
      </c>
      <c r="M39" s="11">
        <v>25.043589999999998</v>
      </c>
      <c r="N39" s="19" cm="1">
        <f t="array" ref="N39">[1]!Density($L$1,"TP","SI with C",L39,M39/10)</f>
        <v>18.430340586662609</v>
      </c>
      <c r="O39" s="41" cm="1">
        <f t="array" ref="O39">[1]!KinematicViscosity($L$1,"TP","SI with C",L39,M39/10)</f>
        <v>6.1797119505469312E-3</v>
      </c>
      <c r="P39" s="18">
        <f t="shared" si="1"/>
        <v>239909.17191746805</v>
      </c>
    </row>
    <row r="40" spans="2:17" x14ac:dyDescent="0.3">
      <c r="B40" s="39">
        <v>32.827505142521311</v>
      </c>
      <c r="C40" s="7">
        <v>-0.19162392869295752</v>
      </c>
      <c r="D40" s="19">
        <v>25.866</v>
      </c>
      <c r="E40" s="19">
        <v>25.008827500000002</v>
      </c>
      <c r="F40" s="19" cm="1">
        <f t="array" ref="F40">[1]!Density($D$1,"TP","SI with C",D40,E40/10)</f>
        <v>50.642442774519935</v>
      </c>
      <c r="G40" s="42" cm="1">
        <f t="array" ref="G40">[1]!KinematicViscosity($D$1,"TP","SI with C",D40,E40/10)</f>
        <v>3.0454727550636817E-3</v>
      </c>
      <c r="H40" s="18">
        <f t="shared" si="2"/>
        <v>500306.10905665648</v>
      </c>
      <c r="J40" s="37">
        <v>32.533590361445775</v>
      </c>
      <c r="K40" s="13">
        <v>0.58037163454938212</v>
      </c>
      <c r="L40" s="11">
        <v>20.267874999999997</v>
      </c>
      <c r="M40" s="11">
        <v>25.045472499999999</v>
      </c>
      <c r="N40" s="19" cm="1">
        <f t="array" ref="N40">[1]!Density($L$1,"TP","SI with C",L40,M40/10)</f>
        <v>18.431102752256351</v>
      </c>
      <c r="O40" s="41" cm="1">
        <f t="array" ref="O40">[1]!KinematicViscosity($L$1,"TP","SI with C",L40,M40/10)</f>
        <v>6.1796332542508291E-3</v>
      </c>
      <c r="P40" s="18">
        <f t="shared" si="1"/>
        <v>244355.3989273301</v>
      </c>
    </row>
    <row r="41" spans="2:17" x14ac:dyDescent="0.3">
      <c r="B41" s="39">
        <v>32.895995394147171</v>
      </c>
      <c r="C41" s="7">
        <v>-0.1676349849885353</v>
      </c>
      <c r="D41" s="19">
        <v>25.887250000000002</v>
      </c>
      <c r="E41" s="19">
        <v>25.001771250000001</v>
      </c>
      <c r="F41" s="19" cm="1">
        <f t="array" ref="F41">[1]!Density($D$1,"TP","SI with C",D41,E41/10)</f>
        <v>50.620024901631979</v>
      </c>
      <c r="G41" s="42" cm="1">
        <f t="array" ref="G41">[1]!KinematicViscosity($D$1,"TP","SI with C",D41,E41/10)</f>
        <v>3.0469742489044683E-3</v>
      </c>
      <c r="H41" s="18">
        <f t="shared" si="2"/>
        <v>501102.87545710144</v>
      </c>
      <c r="J41" s="37">
        <v>32.558486489267288</v>
      </c>
      <c r="K41" s="13">
        <v>0.51912483529950881</v>
      </c>
      <c r="L41" s="11">
        <v>20.281500000000001</v>
      </c>
      <c r="M41" s="11">
        <v>25.050626249999997</v>
      </c>
      <c r="N41" s="19" cm="1">
        <f t="array" ref="N41">[1]!Density($L$1,"TP","SI with C",L41,M41/10)</f>
        <v>18.43406519659224</v>
      </c>
      <c r="O41" s="41" cm="1">
        <f t="array" ref="O41">[1]!KinematicViscosity($L$1,"TP","SI with C",L41,M41/10)</f>
        <v>6.1789276098143655E-3</v>
      </c>
      <c r="P41" s="18">
        <f t="shared" si="1"/>
        <v>244570.31755014701</v>
      </c>
    </row>
    <row r="42" spans="2:17" x14ac:dyDescent="0.3">
      <c r="B42" s="39">
        <v>32.195749995996607</v>
      </c>
      <c r="C42" s="7">
        <v>-0.23341995066230031</v>
      </c>
      <c r="D42" s="19">
        <v>25.901249999999997</v>
      </c>
      <c r="E42" s="19">
        <v>25.016686249999999</v>
      </c>
      <c r="F42" s="19" cm="1">
        <f t="array" ref="F42">[1]!Density($D$1,"TP","SI with C",D42,E42/10)</f>
        <v>50.651559256942058</v>
      </c>
      <c r="G42" s="42" cm="1">
        <f t="array" ref="G42">[1]!KinematicViscosity($D$1,"TP","SI with C",D42,E42/10)</f>
        <v>3.0452829091313968E-3</v>
      </c>
      <c r="H42" s="18">
        <f t="shared" si="2"/>
        <v>490708.4626285432</v>
      </c>
      <c r="J42" s="37">
        <v>32.623565328283817</v>
      </c>
      <c r="K42" s="13">
        <v>0.56341641850521995</v>
      </c>
      <c r="L42" s="11">
        <v>20.298833333333334</v>
      </c>
      <c r="M42" s="11">
        <v>25.057763333333334</v>
      </c>
      <c r="N42" s="19" cm="1">
        <f t="array" ref="N42">[1]!Density($L$1,"TP","SI with C",L42,M42/10)</f>
        <v>18.438282170194611</v>
      </c>
      <c r="O42" s="41" cm="1">
        <f t="array" ref="O42">[1]!KinematicViscosity($L$1,"TP","SI with C",L42,M42/10)</f>
        <v>6.1778866249860842E-3</v>
      </c>
      <c r="P42" s="18">
        <f t="shared" si="1"/>
        <v>245100.46463758187</v>
      </c>
    </row>
    <row r="43" spans="2:17" x14ac:dyDescent="0.3">
      <c r="B43" s="39">
        <v>32.320616233350798</v>
      </c>
      <c r="C43" s="7">
        <v>-0.2077112291323632</v>
      </c>
      <c r="D43" s="19">
        <v>25.930875</v>
      </c>
      <c r="E43" s="19">
        <v>25.029724999999999</v>
      </c>
      <c r="F43" s="19" cm="1">
        <f t="array" ref="F43">[1]!Density($D$1,"TP","SI with C",D43,E43/10)</f>
        <v>50.674446101749844</v>
      </c>
      <c r="G43" s="42" cm="1">
        <f t="array" ref="G43">[1]!KinematicViscosity($D$1,"TP","SI with C",D43,E43/10)</f>
        <v>3.0442430404444146E-3</v>
      </c>
      <c r="H43" s="18">
        <f t="shared" si="2"/>
        <v>492779.86839720077</v>
      </c>
      <c r="J43" s="37">
        <v>32.523710386305808</v>
      </c>
      <c r="K43" s="13">
        <v>0.59148326894405812</v>
      </c>
      <c r="L43" s="11">
        <v>20.308499999999999</v>
      </c>
      <c r="M43" s="11">
        <v>25.054314999999999</v>
      </c>
      <c r="N43" s="19" cm="1">
        <f t="array" ref="N43">[1]!Density($L$1,"TP","SI with C",L43,M43/10)</f>
        <v>18.434893539131103</v>
      </c>
      <c r="O43" s="41" cm="1">
        <f t="array" ref="O43">[1]!KinematicViscosity($L$1,"TP","SI with C",L43,M43/10)</f>
        <v>6.1791455559371145E-3</v>
      </c>
      <c r="P43" s="18">
        <f t="shared" si="1"/>
        <v>244300.47202851673</v>
      </c>
    </row>
    <row r="44" spans="2:17" x14ac:dyDescent="0.3">
      <c r="B44" s="39">
        <v>32.713735274096408</v>
      </c>
      <c r="C44" s="7">
        <v>-0.20673204141742921</v>
      </c>
      <c r="D44" s="19">
        <v>25.957000000000001</v>
      </c>
      <c r="E44" s="19">
        <v>25.026150000000005</v>
      </c>
      <c r="F44" s="19" cm="1">
        <f t="array" ref="F44">[1]!Density($D$1,"TP","SI with C",D44,E44/10)</f>
        <v>50.658954580802948</v>
      </c>
      <c r="G44" s="42" cm="1">
        <f t="array" ref="G44">[1]!KinematicViscosity($D$1,"TP","SI with C",D44,E44/10)</f>
        <v>3.0453889796242103E-3</v>
      </c>
      <c r="H44" s="18">
        <f t="shared" si="2"/>
        <v>498585.91971237917</v>
      </c>
      <c r="J44" s="37">
        <v>32.584459133300292</v>
      </c>
      <c r="K44" s="13">
        <v>0.51912451867934661</v>
      </c>
      <c r="L44" s="11">
        <v>20.327833333333334</v>
      </c>
      <c r="M44" s="11">
        <v>25.053246666666666</v>
      </c>
      <c r="N44" s="19" cm="1">
        <f t="array" ref="N44">[1]!Density($L$1,"TP","SI with C",L44,M44/10)</f>
        <v>18.432620369280894</v>
      </c>
      <c r="O44" s="41" cm="1">
        <f t="array" ref="O44">[1]!KinematicViscosity($L$1,"TP","SI with C",L44,M44/10)</f>
        <v>6.1802204062862557E-3</v>
      </c>
      <c r="P44" s="18">
        <f t="shared" si="1"/>
        <v>244714.21610484339</v>
      </c>
      <c r="Q44" s="4">
        <f>AVERAGE(P36:P44)</f>
        <v>241917.30133048011</v>
      </c>
    </row>
    <row r="45" spans="2:17" x14ac:dyDescent="0.3">
      <c r="B45" s="39">
        <v>32.853098294091119</v>
      </c>
      <c r="C45" s="7">
        <v>-0.19436797112344822</v>
      </c>
      <c r="D45" s="19">
        <v>25.988374999999998</v>
      </c>
      <c r="E45" s="19">
        <v>25.043128750000005</v>
      </c>
      <c r="F45" s="19" cm="1">
        <f t="array" ref="F45">[1]!Density($D$1,"TP","SI with C",D45,E45/10)</f>
        <v>50.690685448239684</v>
      </c>
      <c r="G45" s="42" cm="1">
        <f t="array" ref="G45">[1]!KinematicViscosity($D$1,"TP","SI with C",D45,E45/10)</f>
        <v>3.0438548693120203E-3</v>
      </c>
      <c r="H45" s="18">
        <f t="shared" si="2"/>
        <v>500962.29298385727</v>
      </c>
      <c r="I45" s="4">
        <f>AVERAGE(H36:H45)</f>
        <v>499548.88613633893</v>
      </c>
      <c r="J45" s="38"/>
      <c r="K45" s="15"/>
      <c r="N45" s="19"/>
      <c r="O45" s="41"/>
      <c r="P45" s="18"/>
    </row>
    <row r="46" spans="2:17" x14ac:dyDescent="0.3">
      <c r="B46" s="6"/>
      <c r="C46" s="7"/>
      <c r="D46" s="19"/>
      <c r="E46" s="19"/>
      <c r="F46" s="19"/>
      <c r="G46" s="42"/>
      <c r="H46" s="18"/>
      <c r="J46" s="38"/>
      <c r="K46" s="15"/>
      <c r="N46" s="19"/>
      <c r="O46" s="41"/>
      <c r="P46" s="18"/>
    </row>
    <row r="47" spans="2:17" x14ac:dyDescent="0.3">
      <c r="B47" s="35">
        <v>24.973961942854885</v>
      </c>
      <c r="C47" s="7">
        <v>-3.6697523339389838E-2</v>
      </c>
      <c r="D47" s="19">
        <v>25.990166666666667</v>
      </c>
      <c r="E47" s="19">
        <v>25.033711666666669</v>
      </c>
      <c r="F47" s="19" cm="1">
        <f t="array" ref="F47">[1]!Density($D$1,"TP","SI with C",D47,E47/10)</f>
        <v>50.667922016614803</v>
      </c>
      <c r="G47" s="42" cm="1">
        <f t="array" ref="G47">[1]!KinematicViscosity($D$1,"TP","SI with C",D47,E47/10)</f>
        <v>3.0451878692626644E-3</v>
      </c>
      <c r="H47" s="18">
        <f t="shared" si="2"/>
        <v>380650.14627586829</v>
      </c>
      <c r="J47" s="37">
        <v>24.617220702101644</v>
      </c>
      <c r="K47" s="13">
        <v>0.57624753742847845</v>
      </c>
      <c r="L47" s="11">
        <v>20.324375</v>
      </c>
      <c r="M47" s="11">
        <v>25.063793750000002</v>
      </c>
      <c r="N47" s="19" cm="1">
        <f t="array" ref="N47">[1]!Density($L$1,"TP","SI with C",L47,M47/10)</f>
        <v>18.441028536782646</v>
      </c>
      <c r="O47" s="41" cm="1">
        <f t="array" ref="O47">[1]!KinematicViscosity($L$1,"TP","SI with C",L47,M47/10)</f>
        <v>6.177464030039573E-3</v>
      </c>
      <c r="P47" s="18">
        <f t="shared" si="1"/>
        <v>184961.54332286731</v>
      </c>
    </row>
    <row r="48" spans="2:17" x14ac:dyDescent="0.3">
      <c r="B48" s="35">
        <v>24.945510527865981</v>
      </c>
      <c r="C48" s="7">
        <v>-1.3925269446200594E-2</v>
      </c>
      <c r="D48" s="19">
        <v>26.044125000000001</v>
      </c>
      <c r="E48" s="19">
        <v>25.054698750000004</v>
      </c>
      <c r="F48" s="19" cm="1">
        <f t="array" ref="F48">[1]!Density($D$1,"TP","SI with C",D48,E48/10)</f>
        <v>50.703049243411861</v>
      </c>
      <c r="G48" s="42" cm="1">
        <f t="array" ref="G48">[1]!KinematicViscosity($D$1,"TP","SI with C",D48,E48/10)</f>
        <v>3.0436740315181515E-3</v>
      </c>
      <c r="H48" s="18">
        <f t="shared" si="2"/>
        <v>380405.60218115151</v>
      </c>
      <c r="J48" s="37">
        <v>24.865393258978898</v>
      </c>
      <c r="K48" s="13">
        <v>0.56244587717570393</v>
      </c>
      <c r="L48" s="11">
        <v>20.356999999999999</v>
      </c>
      <c r="M48" s="11">
        <v>25.07031125</v>
      </c>
      <c r="N48" s="19" cm="1">
        <f t="array" ref="N48">[1]!Density($L$1,"TP","SI with C",L48,M48/10)</f>
        <v>18.443619989360336</v>
      </c>
      <c r="O48" s="41" cm="1">
        <f t="array" ref="O48">[1]!KinematicViscosity($L$1,"TP","SI with C",L48,M48/10)</f>
        <v>6.1772179148019673E-3</v>
      </c>
      <c r="P48" s="18">
        <f t="shared" si="1"/>
        <v>186833.63199451435</v>
      </c>
    </row>
    <row r="49" spans="2:17" x14ac:dyDescent="0.3">
      <c r="B49" s="35">
        <v>25.118823969104277</v>
      </c>
      <c r="C49" s="7">
        <v>-0.13986850128520625</v>
      </c>
      <c r="D49" s="19">
        <v>26.093624999999999</v>
      </c>
      <c r="E49" s="19">
        <v>25.070273750000005</v>
      </c>
      <c r="F49" s="19" cm="1">
        <f t="array" ref="F49">[1]!Density($D$1,"TP","SI with C",D49,E49/10)</f>
        <v>50.726561689104457</v>
      </c>
      <c r="G49" s="42" cm="1">
        <f t="array" ref="G49">[1]!KinematicViscosity($D$1,"TP","SI with C",D49,E49/10)</f>
        <v>3.0427898911049626E-3</v>
      </c>
      <c r="H49" s="18">
        <f t="shared" si="2"/>
        <v>383159.8408598206</v>
      </c>
      <c r="J49" s="37">
        <v>24.544800226830457</v>
      </c>
      <c r="K49" s="13">
        <v>0.39096019571544138</v>
      </c>
      <c r="L49" s="11">
        <v>20.378124999999997</v>
      </c>
      <c r="M49" s="11">
        <v>25.073588749999999</v>
      </c>
      <c r="N49" s="19" cm="1">
        <f t="array" ref="N49">[1]!Density($L$1,"TP","SI with C",L49,M49/10)</f>
        <v>18.444569417529557</v>
      </c>
      <c r="O49" s="41" cm="1">
        <f t="array" ref="O49">[1]!KinematicViscosity($L$1,"TP","SI with C",L49,M49/10)</f>
        <v>6.1772918812653252E-3</v>
      </c>
      <c r="P49" s="18">
        <f t="shared" si="1"/>
        <v>184422.55126297328</v>
      </c>
    </row>
    <row r="50" spans="2:17" x14ac:dyDescent="0.3">
      <c r="B50" s="35">
        <v>24.733154855823383</v>
      </c>
      <c r="C50" s="7">
        <v>-5.7044590456351817E-2</v>
      </c>
      <c r="D50" s="19">
        <v>26.132000000000001</v>
      </c>
      <c r="E50" s="19">
        <v>25.080804999999998</v>
      </c>
      <c r="F50" s="19" cm="1">
        <f t="array" ref="F50">[1]!Density($D$1,"TP","SI with C",D50,E50/10)</f>
        <v>50.741133072560352</v>
      </c>
      <c r="G50" s="42" cm="1">
        <f t="array" ref="G50">[1]!KinematicViscosity($D$1,"TP","SI with C",D50,E50/10)</f>
        <v>3.0423159619620923E-3</v>
      </c>
      <c r="H50" s="18">
        <f t="shared" si="2"/>
        <v>377335.65750187181</v>
      </c>
      <c r="J50" s="37">
        <v>24.47806266151747</v>
      </c>
      <c r="K50" s="13">
        <v>0.38208744825128171</v>
      </c>
      <c r="L50" s="11">
        <v>20.406624999999998</v>
      </c>
      <c r="M50" s="11">
        <v>25.07292</v>
      </c>
      <c r="N50" s="19" cm="1">
        <f t="array" ref="N50">[1]!Density($L$1,"TP","SI with C",L50,M50/10)</f>
        <v>18.441918154671079</v>
      </c>
      <c r="O50" s="41" cm="1">
        <f t="array" ref="O50">[1]!KinematicViscosity($L$1,"TP","SI with C",L50,M50/10)</f>
        <v>6.1786510618114252E-3</v>
      </c>
      <c r="P50" s="18">
        <f t="shared" si="1"/>
        <v>183880.64545047708</v>
      </c>
    </row>
    <row r="51" spans="2:17" x14ac:dyDescent="0.3">
      <c r="B51" s="35">
        <v>25.044567933465114</v>
      </c>
      <c r="C51" s="7">
        <v>-0.13500400413179547</v>
      </c>
      <c r="D51" s="19">
        <v>26.170125000000002</v>
      </c>
      <c r="E51" s="19">
        <v>25.09475875</v>
      </c>
      <c r="F51" s="19" cm="1">
        <f t="array" ref="F51">[1]!Density($D$1,"TP","SI with C",D51,E51/10)</f>
        <v>50.76385970517169</v>
      </c>
      <c r="G51" s="42" cm="1">
        <f t="array" ref="G51">[1]!KinematicViscosity($D$1,"TP","SI with C",D51,E51/10)</f>
        <v>3.0413697293759537E-3</v>
      </c>
      <c r="H51" s="18">
        <f t="shared" si="2"/>
        <v>382205.53411336662</v>
      </c>
      <c r="J51" s="37">
        <v>24.589108598449364</v>
      </c>
      <c r="K51" s="13">
        <v>0.57648229154011077</v>
      </c>
      <c r="L51" s="11">
        <v>20.435250000000003</v>
      </c>
      <c r="M51" s="11">
        <v>25.077310000000001</v>
      </c>
      <c r="N51" s="19" cm="1">
        <f t="array" ref="N51">[1]!Density($L$1,"TP","SI with C",L51,M51/10)</f>
        <v>18.443165088067836</v>
      </c>
      <c r="O51" s="41" cm="1">
        <f t="array" ref="O51">[1]!KinematicViscosity($L$1,"TP","SI with C",L51,M51/10)</f>
        <v>6.1787638341702983E-3</v>
      </c>
      <c r="P51" s="18">
        <f t="shared" si="1"/>
        <v>184711.45771345461</v>
      </c>
    </row>
    <row r="52" spans="2:17" x14ac:dyDescent="0.3">
      <c r="B52" s="35">
        <v>25.102175083235302</v>
      </c>
      <c r="C52" s="7">
        <v>-0.25715423831146017</v>
      </c>
      <c r="D52" s="19">
        <v>26.215125</v>
      </c>
      <c r="E52" s="19">
        <v>25.098165000000002</v>
      </c>
      <c r="F52" s="19" cm="1">
        <f t="array" ref="F52">[1]!Density($D$1,"TP","SI with C",D52,E52/10)</f>
        <v>50.759790223277335</v>
      </c>
      <c r="G52" s="42" cm="1">
        <f t="array" ref="G52">[1]!KinematicViscosity($D$1,"TP","SI with C",D52,E52/10)</f>
        <v>3.0420343111306706E-3</v>
      </c>
      <c r="H52" s="18">
        <f t="shared" si="2"/>
        <v>383000.98664300446</v>
      </c>
      <c r="J52" s="37">
        <v>25.013377034938244</v>
      </c>
      <c r="K52" s="13">
        <v>0.56193760822284833</v>
      </c>
      <c r="L52" s="11">
        <v>20.486499999999999</v>
      </c>
      <c r="M52" s="11">
        <v>25.087563750000001</v>
      </c>
      <c r="N52" s="19" cm="1">
        <f t="array" ref="N52">[1]!Density($L$1,"TP","SI with C",L52,M52/10)</f>
        <v>18.447245310173585</v>
      </c>
      <c r="O52" s="41" cm="1">
        <f t="array" ref="O52">[1]!KinematicViscosity($L$1,"TP","SI with C",L52,M52/10)</f>
        <v>6.1783738705549051E-3</v>
      </c>
      <c r="P52" s="18">
        <f t="shared" si="1"/>
        <v>187910.38866370777</v>
      </c>
    </row>
    <row r="53" spans="2:17" x14ac:dyDescent="0.3">
      <c r="B53" s="35">
        <v>24.995510756821918</v>
      </c>
      <c r="C53" s="7">
        <v>-0.22433123967712579</v>
      </c>
      <c r="D53" s="19">
        <v>26.266625000000001</v>
      </c>
      <c r="E53" s="19">
        <v>25.117691250000004</v>
      </c>
      <c r="F53" s="19" cm="1">
        <f t="array" ref="F53">[1]!Density($D$1,"TP","SI with C",D53,E53/10)</f>
        <v>50.792072428416972</v>
      </c>
      <c r="G53" s="42" cm="1">
        <f t="array" ref="G53">[1]!KinematicViscosity($D$1,"TP","SI with C",D53,E53/10)</f>
        <v>3.0406657938441151E-3</v>
      </c>
      <c r="H53" s="18">
        <f t="shared" si="2"/>
        <v>381545.18174118764</v>
      </c>
      <c r="J53" s="37">
        <v>24.922041105598872</v>
      </c>
      <c r="K53" s="13">
        <v>0.55351844997863942</v>
      </c>
      <c r="L53" s="11">
        <v>20.514375000000001</v>
      </c>
      <c r="M53" s="11">
        <v>25.094006249999996</v>
      </c>
      <c r="N53" s="19" cm="1">
        <f t="array" ref="N53">[1]!Density($L$1,"TP","SI with C",L53,M53/10)</f>
        <v>18.450132027121306</v>
      </c>
      <c r="O53" s="41" cm="1">
        <f t="array" ref="O53">[1]!KinematicViscosity($L$1,"TP","SI with C",L53,M53/10)</f>
        <v>6.1779481037924338E-3</v>
      </c>
      <c r="P53" s="18">
        <f t="shared" si="1"/>
        <v>187237.13997791981</v>
      </c>
    </row>
    <row r="54" spans="2:17" x14ac:dyDescent="0.3">
      <c r="B54" s="35">
        <v>25.20991765288214</v>
      </c>
      <c r="C54" s="7">
        <v>-0.24743964368282767</v>
      </c>
      <c r="D54" s="19">
        <v>26.312625000000001</v>
      </c>
      <c r="E54" s="19">
        <v>25.127207500000001</v>
      </c>
      <c r="F54" s="19" cm="1">
        <f t="array" ref="F54">[1]!Density($D$1,"TP","SI with C",D54,E54/10)</f>
        <v>50.802167318173588</v>
      </c>
      <c r="G54" s="42" cm="1">
        <f t="array" ref="G54">[1]!KinematicViscosity($D$1,"TP","SI with C",D54,E54/10)</f>
        <v>3.0405236042627373E-3</v>
      </c>
      <c r="H54" s="18">
        <f t="shared" si="2"/>
        <v>384836.00211647822</v>
      </c>
      <c r="J54" s="37">
        <v>24.836898035226202</v>
      </c>
      <c r="K54" s="13">
        <v>0.51160228726149248</v>
      </c>
      <c r="L54" s="11">
        <v>20.539875000000002</v>
      </c>
      <c r="M54" s="11">
        <v>25.103312500000005</v>
      </c>
      <c r="N54" s="19" cm="1">
        <f t="array" ref="N54">[1]!Density($L$1,"TP","SI with C",L54,M54/10)</f>
        <v>18.455406775932182</v>
      </c>
      <c r="O54" s="41" cm="1">
        <f t="array" ref="O54">[1]!KinematicViscosity($L$1,"TP","SI with C",L54,M54/10)</f>
        <v>6.1767156881788543E-3</v>
      </c>
      <c r="P54" s="18">
        <f t="shared" si="1"/>
        <v>186634.69850549952</v>
      </c>
    </row>
    <row r="55" spans="2:17" x14ac:dyDescent="0.3">
      <c r="B55" s="35">
        <v>25.053385733662573</v>
      </c>
      <c r="C55" s="7">
        <v>-0.20429867159841217</v>
      </c>
      <c r="D55" s="19">
        <v>26.356999999999996</v>
      </c>
      <c r="E55" s="19">
        <v>25.13891375</v>
      </c>
      <c r="F55" s="19" cm="1">
        <f t="array" ref="F55">[1]!Density($D$1,"TP","SI with C",D55,E55/10)</f>
        <v>50.817870156243998</v>
      </c>
      <c r="G55" s="42" cm="1">
        <f t="array" ref="G55">[1]!KinematicViscosity($D$1,"TP","SI with C",D55,E55/10)</f>
        <v>3.0400431455225039E-3</v>
      </c>
      <c r="H55" s="18">
        <f t="shared" si="2"/>
        <v>382506.94447602856</v>
      </c>
      <c r="J55" s="37">
        <v>24.920889230155854</v>
      </c>
      <c r="K55" s="13">
        <v>0.54488572173296679</v>
      </c>
      <c r="L55" s="11">
        <v>20.575500000000002</v>
      </c>
      <c r="M55" s="11">
        <v>25.099425000000004</v>
      </c>
      <c r="N55" s="19" cm="1">
        <f t="array" ref="N55">[1]!Density($L$1,"TP","SI with C",L55,M55/10)</f>
        <v>18.449737971937999</v>
      </c>
      <c r="O55" s="41" cm="1">
        <f t="array" ref="O55">[1]!KinematicViscosity($L$1,"TP","SI with C",L55,M55/10)</f>
        <v>6.1791674582545248E-3</v>
      </c>
      <c r="P55" s="18">
        <f t="shared" si="1"/>
        <v>187191.53965393198</v>
      </c>
      <c r="Q55" s="4">
        <f>AVERAGE(P47:P55)</f>
        <v>185975.95517170505</v>
      </c>
    </row>
    <row r="56" spans="2:17" x14ac:dyDescent="0.3">
      <c r="B56" s="35">
        <v>25.036918600320771</v>
      </c>
      <c r="C56" s="7">
        <v>-0.20926163419484517</v>
      </c>
      <c r="D56" s="19">
        <v>26.406124999999999</v>
      </c>
      <c r="E56" s="19">
        <v>25.152506250000005</v>
      </c>
      <c r="F56" s="19" cm="1">
        <f t="array" ref="F56">[1]!Density($D$1,"TP","SI with C",D56,E56/10)</f>
        <v>50.836742250617078</v>
      </c>
      <c r="G56" s="42" cm="1">
        <f t="array" ref="G56">[1]!KinematicViscosity($D$1,"TP","SI with C",D56,E56/10)</f>
        <v>3.0394259800408953E-3</v>
      </c>
      <c r="H56" s="18">
        <f t="shared" si="2"/>
        <v>382333.14788781625</v>
      </c>
      <c r="J56" s="38"/>
      <c r="K56" s="15"/>
      <c r="N56" s="19"/>
      <c r="O56" s="41"/>
      <c r="P56" s="18"/>
    </row>
    <row r="57" spans="2:17" x14ac:dyDescent="0.3">
      <c r="B57" s="35">
        <v>24.936946924554078</v>
      </c>
      <c r="C57" s="7">
        <v>-0.17109093291180261</v>
      </c>
      <c r="D57" s="19">
        <v>26.453875000000004</v>
      </c>
      <c r="E57" s="19">
        <v>25.158073750000003</v>
      </c>
      <c r="F57" s="19" cm="1">
        <f t="array" ref="F57">[1]!Density($D$1,"TP","SI with C",D57,E57/10)</f>
        <v>50.83702300496428</v>
      </c>
      <c r="G57" s="42" cm="1">
        <f t="array" ref="G57">[1]!KinematicViscosity($D$1,"TP","SI with C",D57,E57/10)</f>
        <v>3.039865321420573E-3</v>
      </c>
      <c r="H57" s="18">
        <f t="shared" si="2"/>
        <v>380751.46626513411</v>
      </c>
      <c r="I57" s="4">
        <f>AVERAGE(H47:H57)</f>
        <v>381702.77364197525</v>
      </c>
      <c r="J57" s="38"/>
      <c r="K57" s="15"/>
      <c r="N57" s="19"/>
      <c r="O57" s="41"/>
      <c r="P57" s="18"/>
    </row>
    <row r="58" spans="2:17" x14ac:dyDescent="0.3">
      <c r="B58" s="35"/>
      <c r="C58" s="7"/>
      <c r="D58" s="19"/>
      <c r="E58" s="19"/>
      <c r="F58" s="19"/>
      <c r="G58" s="42"/>
      <c r="H58" s="18"/>
      <c r="J58" s="38"/>
      <c r="K58" s="15"/>
      <c r="N58" s="19"/>
      <c r="O58" s="41"/>
      <c r="P58" s="18"/>
    </row>
    <row r="59" spans="2:17" x14ac:dyDescent="0.3">
      <c r="B59" s="35">
        <v>15.64025369113152</v>
      </c>
      <c r="C59" s="7">
        <v>-0.15811907714948503</v>
      </c>
      <c r="D59" s="19">
        <v>26.53016666666667</v>
      </c>
      <c r="E59" s="19">
        <v>25.175505000000001</v>
      </c>
      <c r="F59" s="19" cm="1">
        <f t="array" ref="F59">[1]!Density($D$1,"TP","SI with C",D59,E59/10)</f>
        <v>50.857623711119999</v>
      </c>
      <c r="G59" s="42" cm="1">
        <f t="array" ref="G59">[1]!KinematicViscosity($D$1,"TP","SI with C",D59,E59/10)</f>
        <v>3.0394080748870926E-3</v>
      </c>
      <c r="H59" s="18">
        <f t="shared" si="2"/>
        <v>238840.20034107211</v>
      </c>
      <c r="J59" s="37">
        <v>15.419303833621987</v>
      </c>
      <c r="K59" s="13">
        <v>0.45673563951241253</v>
      </c>
      <c r="L59" s="11">
        <v>20.6495</v>
      </c>
      <c r="M59" s="11">
        <v>25.122642499999998</v>
      </c>
      <c r="N59" s="19" cm="1">
        <f t="array" ref="N59">[1]!Density($L$1,"TP","SI with C",L59,M59/10)</f>
        <v>18.46211461483097</v>
      </c>
      <c r="O59" s="41" cm="1">
        <f t="array" ref="O59">[1]!KinematicViscosity($L$1,"TP","SI with C",L59,M59/10)</f>
        <v>6.1765290385054593E-3</v>
      </c>
      <c r="P59" s="18">
        <f t="shared" si="1"/>
        <v>115870.51177446426</v>
      </c>
    </row>
    <row r="60" spans="2:17" x14ac:dyDescent="0.3">
      <c r="B60" s="35">
        <v>15.718511696157478</v>
      </c>
      <c r="C60" s="7">
        <v>-0.33963045576683087</v>
      </c>
      <c r="D60" s="19">
        <v>26.589166666666667</v>
      </c>
      <c r="E60" s="19">
        <v>25.188131666666671</v>
      </c>
      <c r="F60" s="19" cm="1">
        <f t="array" ref="F60">[1]!Density($D$1,"TP","SI with C",D60,E60/10)</f>
        <v>50.871529992221909</v>
      </c>
      <c r="G60" s="42" cm="1">
        <f t="array" ref="G60">[1]!KinematicViscosity($D$1,"TP","SI with C",D60,E60/10)</f>
        <v>3.0391710997232772E-3</v>
      </c>
      <c r="H60" s="18">
        <f t="shared" si="2"/>
        <v>240053.98417734785</v>
      </c>
      <c r="J60" s="37">
        <v>15.496089077022177</v>
      </c>
      <c r="K60" s="13">
        <v>0.47253673381987987</v>
      </c>
      <c r="L60" s="11">
        <v>20.688749999999999</v>
      </c>
      <c r="M60" s="11">
        <v>25.135617499999999</v>
      </c>
      <c r="N60" s="19" cm="1">
        <f t="array" ref="N60">[1]!Density($L$1,"TP","SI with C",L60,M60/10)</f>
        <v>18.469185822795911</v>
      </c>
      <c r="O60" s="41" cm="1">
        <f t="array" ref="O60">[1]!KinematicViscosity($L$1,"TP","SI with C",L60,M60/10)</f>
        <v>6.1749690721054767E-3</v>
      </c>
      <c r="P60" s="18">
        <f t="shared" si="1"/>
        <v>116476.94304398597</v>
      </c>
    </row>
    <row r="61" spans="2:17" x14ac:dyDescent="0.3">
      <c r="B61" s="35">
        <v>15.756695778975931</v>
      </c>
      <c r="C61" s="7">
        <v>-0.35182090585493164</v>
      </c>
      <c r="D61" s="19">
        <v>26.634875000000001</v>
      </c>
      <c r="E61" s="19">
        <v>25.208807500000002</v>
      </c>
      <c r="F61" s="19" cm="1">
        <f t="array" ref="F61">[1]!Density($D$1,"TP","SI with C",D61,E61/10)</f>
        <v>50.908006793018643</v>
      </c>
      <c r="G61" s="42" cm="1">
        <f t="array" ref="G61">[1]!KinematicViscosity($D$1,"TP","SI with C",D61,E61/10)</f>
        <v>3.0375114201050477E-3</v>
      </c>
      <c r="H61" s="18">
        <f t="shared" si="2"/>
        <v>240768.61642522868</v>
      </c>
      <c r="J61" s="37">
        <v>15.501334140236018</v>
      </c>
      <c r="K61" s="13">
        <v>0.52306076436218485</v>
      </c>
      <c r="L61" s="11">
        <v>20.727999999999998</v>
      </c>
      <c r="M61" s="11">
        <v>25.127128749999997</v>
      </c>
      <c r="N61" s="19" cm="1">
        <f t="array" ref="N61">[1]!Density($L$1,"TP","SI with C",L61,M61/10)</f>
        <v>18.459697421429041</v>
      </c>
      <c r="O61" s="41" cm="1">
        <f t="array" ref="O61">[1]!KinematicViscosity($L$1,"TP","SI with C",L61,M61/10)</f>
        <v>6.1787052655137209E-3</v>
      </c>
      <c r="P61" s="18">
        <f t="shared" si="1"/>
        <v>116445.91162731763</v>
      </c>
    </row>
    <row r="62" spans="2:17" x14ac:dyDescent="0.3">
      <c r="B62" s="35">
        <v>15.646136618141094</v>
      </c>
      <c r="C62" s="7">
        <v>-0.30452478413250073</v>
      </c>
      <c r="D62" s="19">
        <v>26.696125000000002</v>
      </c>
      <c r="E62" s="19">
        <v>25.229832500000004</v>
      </c>
      <c r="F62" s="19" cm="1">
        <f t="array" ref="F62">[1]!Density($D$1,"TP","SI with C",D62,E62/10)</f>
        <v>50.941102307424437</v>
      </c>
      <c r="G62" s="42" cm="1">
        <f t="array" ref="G62">[1]!KinematicViscosity($D$1,"TP","SI with C",D62,E62/10)</f>
        <v>3.0361959186137855E-3</v>
      </c>
      <c r="H62" s="18">
        <f t="shared" si="2"/>
        <v>239182.81476514656</v>
      </c>
      <c r="J62" s="37">
        <v>15.762050797165907</v>
      </c>
      <c r="K62" s="13">
        <v>0.60875673559885879</v>
      </c>
      <c r="L62" s="11">
        <v>20.759250000000002</v>
      </c>
      <c r="M62" s="11">
        <v>25.133251250000001</v>
      </c>
      <c r="N62" s="19" cm="1">
        <f t="array" ref="N62">[1]!Density($L$1,"TP","SI with C",L62,M62/10)</f>
        <v>18.462080368708961</v>
      </c>
      <c r="O62" s="41" cm="1">
        <f t="array" ref="O62">[1]!KinematicViscosity($L$1,"TP","SI with C",L62,M62/10)</f>
        <v>6.1785010916651237E-3</v>
      </c>
      <c r="P62" s="18">
        <f t="shared" si="1"/>
        <v>118408.32607180867</v>
      </c>
      <c r="Q62" s="4">
        <f>AVERAGE(P59:P62)</f>
        <v>116800.42312939413</v>
      </c>
    </row>
    <row r="63" spans="2:17" x14ac:dyDescent="0.3">
      <c r="B63" s="35">
        <v>15.625707145432617</v>
      </c>
      <c r="C63" s="7">
        <v>-0.29245785859378903</v>
      </c>
      <c r="D63" s="19">
        <v>26.76</v>
      </c>
      <c r="E63" s="19">
        <v>25.23959125</v>
      </c>
      <c r="F63" s="19" cm="1">
        <f t="array" ref="F63">[1]!Density($D$1,"TP","SI with C",D63,E63/10)</f>
        <v>50.946894043893401</v>
      </c>
      <c r="G63" s="42" cm="1">
        <f t="array" ref="G63">[1]!KinematicViscosity($D$1,"TP","SI with C",D63,E63/10)</f>
        <v>3.0364717477758965E-3</v>
      </c>
      <c r="H63" s="18">
        <f t="shared" si="2"/>
        <v>238848.81030466806</v>
      </c>
      <c r="J63" s="38"/>
      <c r="K63" s="15"/>
      <c r="N63" s="19"/>
      <c r="O63" s="41"/>
      <c r="P63" s="18"/>
    </row>
    <row r="64" spans="2:17" x14ac:dyDescent="0.3">
      <c r="B64" s="35">
        <v>15.606215012633843</v>
      </c>
      <c r="C64" s="7">
        <v>-0.34102187607621265</v>
      </c>
      <c r="D64" s="19">
        <v>26.822125</v>
      </c>
      <c r="E64" s="19">
        <v>25.262197500000003</v>
      </c>
      <c r="F64" s="19" cm="1">
        <f t="array" ref="F64">[1]!Density($D$1,"TP","SI with C",D64,E64/10)</f>
        <v>50.983453459731415</v>
      </c>
      <c r="G64" s="42" cm="1">
        <f t="array" ref="G64">[1]!KinematicViscosity($D$1,"TP","SI with C",D64,E64/10)</f>
        <v>3.0349678615615174E-3</v>
      </c>
      <c r="H64" s="18">
        <f t="shared" si="2"/>
        <v>238669.06737355329</v>
      </c>
      <c r="J64" s="37"/>
      <c r="K64" s="13"/>
      <c r="L64" s="11"/>
      <c r="M64" s="11"/>
      <c r="N64" s="19"/>
      <c r="O64" s="41"/>
      <c r="P64" s="18"/>
    </row>
    <row r="65" spans="2:17" x14ac:dyDescent="0.3">
      <c r="B65" s="35">
        <v>15.62976806222229</v>
      </c>
      <c r="C65" s="7">
        <v>-0.35777542149791042</v>
      </c>
      <c r="D65" s="19">
        <v>26.890124999999998</v>
      </c>
      <c r="E65" s="19">
        <v>25.267042500000002</v>
      </c>
      <c r="F65" s="19" cm="1">
        <f t="array" ref="F65">[1]!Density($D$1,"TP","SI with C",D65,E65/10)</f>
        <v>50.976530600743125</v>
      </c>
      <c r="G65" s="42" cm="1">
        <f t="array" ref="G65">[1]!KinematicViscosity($D$1,"TP","SI with C",D65,E65/10)</f>
        <v>3.036011051052427E-3</v>
      </c>
      <c r="H65" s="18">
        <f t="shared" si="2"/>
        <v>238947.13729843299</v>
      </c>
      <c r="J65" s="37"/>
      <c r="K65" s="13"/>
      <c r="L65" s="11"/>
      <c r="M65" s="11"/>
      <c r="N65" s="19"/>
      <c r="O65" s="41"/>
      <c r="P65" s="18"/>
    </row>
    <row r="66" spans="2:17" x14ac:dyDescent="0.3">
      <c r="B66" s="35">
        <v>15.615916558535067</v>
      </c>
      <c r="C66" s="7">
        <v>-0.31634519534443423</v>
      </c>
      <c r="D66" s="19">
        <v>26.959125</v>
      </c>
      <c r="E66" s="19">
        <v>25.284223749999999</v>
      </c>
      <c r="F66" s="19" cm="1">
        <f t="array" ref="F66">[1]!Density($D$1,"TP","SI with C",D66,E66/10)</f>
        <v>50.998417332536512</v>
      </c>
      <c r="G66" s="42" cm="1">
        <f t="array" ref="G66">[1]!KinematicViscosity($D$1,"TP","SI with C",D66,E66/10)</f>
        <v>3.0354135372861655E-3</v>
      </c>
      <c r="H66" s="18">
        <f t="shared" si="2"/>
        <v>238782.37065848228</v>
      </c>
      <c r="J66" s="37"/>
      <c r="K66" s="13"/>
      <c r="L66" s="11"/>
      <c r="M66" s="11"/>
      <c r="N66" s="19"/>
      <c r="O66" s="41"/>
      <c r="P66" s="18"/>
    </row>
    <row r="67" spans="2:17" x14ac:dyDescent="0.3">
      <c r="B67" s="35">
        <v>15.625026156099603</v>
      </c>
      <c r="C67" s="7">
        <v>-0.26828760742292435</v>
      </c>
      <c r="D67" s="19">
        <v>27.023625000000003</v>
      </c>
      <c r="E67" s="19">
        <v>25.300998750000005</v>
      </c>
      <c r="F67" s="19" cm="1">
        <f t="array" ref="F67">[1]!Density($D$1,"TP","SI with C",D67,E67/10)</f>
        <v>51.020546989680533</v>
      </c>
      <c r="G67" s="42" cm="1">
        <f t="array" ref="G67">[1]!KinematicViscosity($D$1,"TP","SI with C",D67,E67/10)</f>
        <v>3.0347598653061737E-3</v>
      </c>
      <c r="H67" s="18">
        <f t="shared" si="2"/>
        <v>238973.12768184932</v>
      </c>
      <c r="J67" s="37"/>
      <c r="K67" s="13"/>
      <c r="L67" s="11"/>
      <c r="M67" s="11"/>
      <c r="N67" s="19"/>
      <c r="O67" s="41"/>
      <c r="P67" s="18"/>
    </row>
    <row r="68" spans="2:17" x14ac:dyDescent="0.3">
      <c r="B68" s="35">
        <v>15.49025843830805</v>
      </c>
      <c r="C68" s="7">
        <v>-0.27549101074721771</v>
      </c>
      <c r="D68" s="19">
        <v>27.095749999999999</v>
      </c>
      <c r="E68" s="19">
        <v>25.322992500000002</v>
      </c>
      <c r="F68" s="19" cm="1">
        <f t="array" ref="F68">[1]!Density($D$1,"TP","SI with C",D68,E68/10)</f>
        <v>51.052899231718072</v>
      </c>
      <c r="G68" s="42" cm="1">
        <f t="array" ref="G68">[1]!KinematicViscosity($D$1,"TP","SI with C",D68,E68/10)</f>
        <v>3.0335947390293522E-3</v>
      </c>
      <c r="H68" s="18">
        <f t="shared" si="2"/>
        <v>237002.94773097977</v>
      </c>
      <c r="I68" s="4">
        <f>AVERAGE(H59:H68)</f>
        <v>239006.90767567611</v>
      </c>
      <c r="J68" s="38"/>
      <c r="K68" s="15"/>
      <c r="N68" s="19"/>
      <c r="O68" s="41"/>
      <c r="P68" s="18"/>
    </row>
    <row r="69" spans="2:17" x14ac:dyDescent="0.3">
      <c r="B69" s="6"/>
      <c r="C69" s="7"/>
      <c r="D69" s="19"/>
      <c r="E69" s="19"/>
      <c r="F69" s="19"/>
      <c r="G69" s="42"/>
      <c r="H69" s="18"/>
      <c r="J69" s="38"/>
      <c r="K69" s="15"/>
      <c r="N69" s="19"/>
      <c r="O69" s="41"/>
      <c r="P69" s="18"/>
    </row>
    <row r="70" spans="2:17" x14ac:dyDescent="0.3">
      <c r="B70" s="35">
        <v>12.284132958340145</v>
      </c>
      <c r="C70" s="7">
        <v>-0.61991250305297241</v>
      </c>
      <c r="D70" s="19">
        <v>27.298833333333334</v>
      </c>
      <c r="E70" s="19">
        <v>25.33388333333334</v>
      </c>
      <c r="F70" s="19" cm="1">
        <f t="array" ref="F70">[1]!Density($D$1,"TP","SI with C",D70,E70/10)</f>
        <v>51.023782674632059</v>
      </c>
      <c r="G70" s="42" cm="1">
        <f t="array" ref="G70">[1]!KinematicViscosity($D$1,"TP","SI with C",D70,E70/10)</f>
        <v>3.0371891001578911E-3</v>
      </c>
      <c r="H70" s="18">
        <f t="shared" si="2"/>
        <v>187726.38724709948</v>
      </c>
      <c r="J70" s="37">
        <v>12.525625474689226</v>
      </c>
      <c r="K70" s="13">
        <v>0.43100190530561761</v>
      </c>
      <c r="L70" s="11">
        <v>20.8645</v>
      </c>
      <c r="M70" s="11">
        <v>25.171763333333338</v>
      </c>
      <c r="N70" s="19" cm="1">
        <f t="array" ref="N70">[1]!Density($L$1,"TP","SI with C",L70,M70/10)</f>
        <v>18.483895877931076</v>
      </c>
      <c r="O70" s="41" cm="1">
        <f t="array" ref="O70">[1]!KinematicViscosity($L$1,"TP","SI with C",L70,M70/10)</f>
        <v>6.1734069103592353E-3</v>
      </c>
      <c r="P70" s="18">
        <f t="shared" ref="P68:P80" si="3">J70*10^6/3600/(PI()*(3*2.54)^2/4)*3*2.54/O70</f>
        <v>94173.164578523923</v>
      </c>
    </row>
    <row r="71" spans="2:17" x14ac:dyDescent="0.3">
      <c r="B71" s="35">
        <v>12.335829836385868</v>
      </c>
      <c r="C71" s="7">
        <v>-0.53160391594287837</v>
      </c>
      <c r="D71" s="19">
        <v>27.287499999999998</v>
      </c>
      <c r="E71" s="19">
        <v>25.357841666666669</v>
      </c>
      <c r="F71" s="19" cm="1">
        <f t="array" ref="F71">[1]!Density($D$1,"TP","SI with C",D71,E71/10)</f>
        <v>51.083208118818163</v>
      </c>
      <c r="G71" s="42" cm="1">
        <f t="array" ref="G71">[1]!KinematicViscosity($D$1,"TP","SI with C",D71,E71/10)</f>
        <v>3.0336827763447426E-3</v>
      </c>
      <c r="H71" s="18">
        <f t="shared" si="2"/>
        <v>188734.30692212677</v>
      </c>
      <c r="J71" s="37">
        <v>12.346753008736028</v>
      </c>
      <c r="K71" s="13">
        <v>0.42310999724309839</v>
      </c>
      <c r="L71" s="11">
        <v>20.875666666666664</v>
      </c>
      <c r="M71" s="11">
        <v>25.170613333333332</v>
      </c>
      <c r="N71" s="19" cm="1">
        <f t="array" ref="N71">[1]!Density($L$1,"TP","SI with C",L71,M71/10)</f>
        <v>18.482172540620546</v>
      </c>
      <c r="O71" s="41" cm="1">
        <f t="array" ref="O71">[1]!KinematicViscosity($L$1,"TP","SI with C",L71,M71/10)</f>
        <v>6.1741565486561883E-3</v>
      </c>
      <c r="P71" s="18">
        <f t="shared" si="3"/>
        <v>92817.051864444511</v>
      </c>
    </row>
    <row r="72" spans="2:17" x14ac:dyDescent="0.3">
      <c r="B72" s="35">
        <v>12.337187018366006</v>
      </c>
      <c r="C72" s="7">
        <v>-0.59889634083616294</v>
      </c>
      <c r="D72" s="19">
        <v>27.340999999999998</v>
      </c>
      <c r="E72" s="19">
        <v>25.375763333333339</v>
      </c>
      <c r="F72" s="19" cm="1">
        <f t="array" ref="F72">[1]!Density($D$1,"TP","SI with C",D72,E72/10)</f>
        <v>51.110944817307626</v>
      </c>
      <c r="G72" s="42" cm="1">
        <f t="array" ref="G72">[1]!KinematicViscosity($D$1,"TP","SI with C",D72,E72/10)</f>
        <v>3.0326065024002748E-3</v>
      </c>
      <c r="H72" s="18">
        <f t="shared" si="2"/>
        <v>188822.06067138421</v>
      </c>
      <c r="J72" s="37">
        <v>12.404008956336018</v>
      </c>
      <c r="K72" s="13">
        <v>0.32487398162121722</v>
      </c>
      <c r="L72" s="11">
        <v>20.88933333333333</v>
      </c>
      <c r="M72" s="11">
        <v>25.171591666666668</v>
      </c>
      <c r="N72" s="19" cm="1">
        <f t="array" ref="N72">[1]!Density($L$1,"TP","SI with C",L72,M72/10)</f>
        <v>18.481902899876673</v>
      </c>
      <c r="O72" s="41" cm="1">
        <f t="array" ref="O72">[1]!KinematicViscosity($L$1,"TP","SI with C",L72,M72/10)</f>
        <v>6.1744865625666832E-3</v>
      </c>
      <c r="P72" s="18">
        <f t="shared" si="3"/>
        <v>93242.491118902166</v>
      </c>
    </row>
    <row r="73" spans="2:17" x14ac:dyDescent="0.3">
      <c r="B73" s="35">
        <v>12.355892395734935</v>
      </c>
      <c r="C73" s="7">
        <v>-0.48824350898584146</v>
      </c>
      <c r="D73" s="19">
        <v>27.387166666666662</v>
      </c>
      <c r="E73" s="19">
        <v>25.383775</v>
      </c>
      <c r="F73" s="19" cm="1">
        <f t="array" ref="F73">[1]!Density($D$1,"TP","SI with C",D73,E73/10)</f>
        <v>51.117334786326758</v>
      </c>
      <c r="G73" s="42" cm="1">
        <f t="array" ref="G73">[1]!KinematicViscosity($D$1,"TP","SI with C",D73,E73/10)</f>
        <v>3.0326795627363254E-3</v>
      </c>
      <c r="H73" s="18">
        <f t="shared" si="2"/>
        <v>189103.79280240161</v>
      </c>
      <c r="J73" s="37">
        <v>12.408242072597767</v>
      </c>
      <c r="K73" s="13">
        <v>0.50746340568513038</v>
      </c>
      <c r="L73" s="11">
        <v>20.955833333333334</v>
      </c>
      <c r="M73" s="11">
        <v>25.187761666666674</v>
      </c>
      <c r="N73" s="19" cm="1">
        <f t="array" ref="N73">[1]!Density($L$1,"TP","SI with C",L73,M73/10)</f>
        <v>18.489384912967118</v>
      </c>
      <c r="O73" s="41" cm="1">
        <f t="array" ref="O73">[1]!KinematicViscosity($L$1,"TP","SI with C",L73,M73/10)</f>
        <v>6.1732838172775988E-3</v>
      </c>
      <c r="P73" s="18">
        <f t="shared" si="3"/>
        <v>93292.484685517542</v>
      </c>
      <c r="Q73" s="4">
        <f>AVERAGE(P64:P73)</f>
        <v>93381.298061847032</v>
      </c>
    </row>
    <row r="74" spans="2:17" x14ac:dyDescent="0.3">
      <c r="B74" s="35">
        <v>12.407863375814998</v>
      </c>
      <c r="C74" s="7">
        <v>-0.44735032456997159</v>
      </c>
      <c r="D74" s="19">
        <v>27.477</v>
      </c>
      <c r="E74" s="19">
        <v>25.393213333333335</v>
      </c>
      <c r="F74" s="19" cm="1">
        <f t="array" ref="F74">[1]!Density($D$1,"TP","SI with C",D74,E74/10)</f>
        <v>51.115298029095214</v>
      </c>
      <c r="G74" s="42" cm="1">
        <f t="array" ref="G74">[1]!KinematicViscosity($D$1,"TP","SI with C",D74,E74/10)</f>
        <v>3.0336474952050458E-3</v>
      </c>
      <c r="H74" s="18">
        <f t="shared" si="2"/>
        <v>189838.60514870234</v>
      </c>
      <c r="J74" s="37"/>
      <c r="K74" s="13"/>
      <c r="L74" s="11"/>
      <c r="M74" s="11"/>
      <c r="N74" s="19"/>
      <c r="O74" s="19"/>
      <c r="P74" s="18"/>
    </row>
    <row r="75" spans="2:17" x14ac:dyDescent="0.3">
      <c r="B75" s="35">
        <v>12.35735334169196</v>
      </c>
      <c r="C75" s="7">
        <v>-0.34289958340241455</v>
      </c>
      <c r="D75" s="19">
        <v>27.505499999999998</v>
      </c>
      <c r="E75" s="19">
        <v>25.408478333333331</v>
      </c>
      <c r="F75" s="19" cm="1">
        <f t="array" ref="F75">[1]!Density($D$1,"TP","SI with C",D75,E75/10)</f>
        <v>51.143500361759564</v>
      </c>
      <c r="G75" s="42" cm="1">
        <f t="array" ref="G75">[1]!KinematicViscosity($D$1,"TP","SI with C",D75,E75/10)</f>
        <v>3.0323084427557427E-3</v>
      </c>
      <c r="H75" s="18">
        <f t="shared" si="2"/>
        <v>189149.29909367877</v>
      </c>
      <c r="J75" s="37"/>
      <c r="K75" s="13"/>
      <c r="L75" s="11"/>
      <c r="M75" s="11"/>
      <c r="N75" s="19"/>
      <c r="O75" s="19"/>
      <c r="P75" s="18"/>
    </row>
    <row r="76" spans="2:17" x14ac:dyDescent="0.3">
      <c r="B76" s="35">
        <v>12.301951120630495</v>
      </c>
      <c r="C76" s="7">
        <v>-0.29411438180275684</v>
      </c>
      <c r="D76" s="19">
        <v>27.554999999999996</v>
      </c>
      <c r="E76" s="19">
        <v>25.421613333333337</v>
      </c>
      <c r="F76" s="19" cm="1">
        <f t="array" ref="F76">[1]!Density($D$1,"TP","SI with C",D76,E76/10)</f>
        <v>51.161022008989548</v>
      </c>
      <c r="G76" s="42" cm="1">
        <f t="array" ref="G76">[1]!KinematicViscosity($D$1,"TP","SI with C",D76,E76/10)</f>
        <v>3.0317784021587691E-3</v>
      </c>
      <c r="H76" s="18">
        <f t="shared" si="2"/>
        <v>188334.19879396007</v>
      </c>
      <c r="I76" s="4">
        <f>AVERAGE(H70:H76)</f>
        <v>188815.52152562188</v>
      </c>
      <c r="J76" s="38"/>
      <c r="K76" s="15"/>
      <c r="N76" s="19"/>
      <c r="O76" s="19"/>
      <c r="P76" s="18"/>
    </row>
    <row r="77" spans="2:17" x14ac:dyDescent="0.3">
      <c r="B77" s="6"/>
      <c r="C77" s="7"/>
      <c r="D77" s="19"/>
      <c r="E77" s="19"/>
      <c r="F77" s="19"/>
      <c r="G77" s="42"/>
      <c r="H77" s="18"/>
      <c r="J77" s="38"/>
      <c r="K77" s="15"/>
      <c r="N77" s="19"/>
      <c r="O77" s="19"/>
      <c r="P77" s="18"/>
    </row>
    <row r="78" spans="2:17" x14ac:dyDescent="0.3">
      <c r="B78" s="34">
        <v>7.4821025001133332</v>
      </c>
      <c r="C78" s="7">
        <v>-0.22678880847574712</v>
      </c>
      <c r="D78" s="19">
        <v>27.773666666666667</v>
      </c>
      <c r="E78" s="19">
        <v>25.474916666666669</v>
      </c>
      <c r="F78" s="19" cm="1">
        <f t="array" ref="F78">[1]!Density($D$1,"TP","SI with C",D78,E78/10)</f>
        <v>51.227242496857713</v>
      </c>
      <c r="G78" s="42" cm="1">
        <f t="array" ref="G78">[1]!KinematicViscosity($D$1,"TP","SI with C",D78,E78/10)</f>
        <v>3.0300771754409634E-3</v>
      </c>
      <c r="H78" s="18">
        <f t="shared" si="2"/>
        <v>114610.02571123971</v>
      </c>
      <c r="J78" s="37">
        <v>7.287631402855185</v>
      </c>
      <c r="K78" s="13">
        <v>0.30797859865121796</v>
      </c>
      <c r="L78" s="11">
        <v>20.905333333333335</v>
      </c>
      <c r="M78" s="11">
        <v>25.176804999999998</v>
      </c>
      <c r="N78" s="19" cm="1">
        <f t="array" ref="N78">[1]!Density($L$1,"TP","SI with C",L78,M78/10)</f>
        <v>18.484723177544826</v>
      </c>
      <c r="O78" s="19" cm="1">
        <f t="array" ref="O78">[1]!KinematicViscosity($L$1,"TP","SI with C",L78,M78/10)</f>
        <v>6.1738713253775808E-3</v>
      </c>
      <c r="P78" s="18">
        <f t="shared" si="3"/>
        <v>54787.498445984311</v>
      </c>
    </row>
    <row r="79" spans="2:17" x14ac:dyDescent="0.3">
      <c r="B79" s="34">
        <v>7.9481434693122219</v>
      </c>
      <c r="C79" s="7">
        <v>-0.55094273669131133</v>
      </c>
      <c r="D79" s="19">
        <v>27.923999999999999</v>
      </c>
      <c r="E79" s="19">
        <v>25.4848125</v>
      </c>
      <c r="F79" s="19" cm="1">
        <f t="array" ref="F79">[1]!Density($D$1,"TP","SI with C",D79,E79/10)</f>
        <v>51.209918473569957</v>
      </c>
      <c r="G79" s="42" cm="1">
        <f t="array" ref="G79">[1]!KinematicViscosity($D$1,"TP","SI with C",D79,E79/10)</f>
        <v>3.0324853371356797E-3</v>
      </c>
      <c r="H79" s="18">
        <f t="shared" si="2"/>
        <v>121652.10685025512</v>
      </c>
      <c r="J79" s="37">
        <v>7.2952673638680396</v>
      </c>
      <c r="K79" s="13">
        <v>1.7685412554832705E-2</v>
      </c>
      <c r="L79" s="11">
        <v>20.932749999999999</v>
      </c>
      <c r="M79" s="11">
        <v>25.187072499999999</v>
      </c>
      <c r="N79" s="19" cm="1">
        <f t="array" ref="N79">[1]!Density($L$1,"TP","SI with C",L79,M79/10)</f>
        <v>18.49058347620031</v>
      </c>
      <c r="O79" s="19" cm="1">
        <f t="array" ref="O79">[1]!KinematicViscosity($L$1,"TP","SI with C",L79,M79/10)</f>
        <v>6.1724895211870473E-3</v>
      </c>
      <c r="P79" s="18">
        <f t="shared" si="3"/>
        <v>54857.182495743298</v>
      </c>
    </row>
    <row r="80" spans="2:17" x14ac:dyDescent="0.3">
      <c r="B80" s="34">
        <v>8.4107392349616728</v>
      </c>
      <c r="C80" s="7">
        <v>-0.59371103982288265</v>
      </c>
      <c r="D80" s="19">
        <v>27.954999999999998</v>
      </c>
      <c r="E80" s="19">
        <v>25.514923333333336</v>
      </c>
      <c r="F80" s="19" cm="1">
        <f t="array" ref="F80">[1]!Density($D$1,"TP","SI with C",D80,E80/10)</f>
        <v>51.272208150863868</v>
      </c>
      <c r="G80" s="42" cm="1">
        <f t="array" ref="G80">[1]!KinematicViscosity($D$1,"TP","SI with C",D80,E80/10)</f>
        <v>3.0292348080580519E-3</v>
      </c>
      <c r="H80" s="18">
        <f t="shared" si="2"/>
        <v>128870.60767504523</v>
      </c>
      <c r="J80" s="37">
        <v>7.2489178109680958</v>
      </c>
      <c r="K80" s="13">
        <v>0.31634865908739462</v>
      </c>
      <c r="L80" s="11">
        <v>20.92</v>
      </c>
      <c r="M80" s="11">
        <v>25.188533333333332</v>
      </c>
      <c r="N80" s="19" cm="1">
        <f t="array" ref="N80">[1]!Density($L$1,"TP","SI with C",L80,M80/10)</f>
        <v>18.492665147623537</v>
      </c>
      <c r="O80" s="19" cm="1">
        <f t="array" ref="O80">[1]!KinematicViscosity($L$1,"TP","SI with C",L80,M80/10)</f>
        <v>6.1715978214808235E-3</v>
      </c>
      <c r="P80" s="18">
        <f t="shared" si="3"/>
        <v>54516.530018220808</v>
      </c>
      <c r="Q80" s="4">
        <f>AVERAGE(P71:P80)</f>
        <v>73918.873104802115</v>
      </c>
    </row>
    <row r="81" spans="2:13" x14ac:dyDescent="0.3">
      <c r="B81" s="34">
        <v>7.8651669566074762</v>
      </c>
      <c r="C81" s="7">
        <v>-0.39089522952153077</v>
      </c>
      <c r="D81" s="19">
        <v>28.099</v>
      </c>
      <c r="E81" s="19">
        <v>25.531653333333335</v>
      </c>
      <c r="F81" s="19" cm="1">
        <f t="array" ref="F81">[1]!Density($D$1,"TP","SI with C",D81,E81/10)</f>
        <v>51.27259497497451</v>
      </c>
      <c r="G81" s="42" cm="1">
        <f t="array" ref="G81">[1]!KinematicViscosity($D$1,"TP","SI with C",D81,E81/10)</f>
        <v>3.0305733485976923E-3</v>
      </c>
      <c r="H81" s="18">
        <f t="shared" si="2"/>
        <v>120458.0401288557</v>
      </c>
      <c r="J81" s="14"/>
      <c r="K81" s="15"/>
    </row>
    <row r="82" spans="2:13" x14ac:dyDescent="0.3">
      <c r="B82" s="34">
        <v>7.5381733894121661</v>
      </c>
      <c r="C82" s="7">
        <v>-0.567976924623665</v>
      </c>
      <c r="D82" s="19">
        <v>28.219499999999996</v>
      </c>
      <c r="E82" s="19">
        <v>25.55640166666667</v>
      </c>
      <c r="F82" s="19" cm="1">
        <f t="array" ref="F82">[1]!Density($D$1,"TP","SI with C",D82,E82/10)</f>
        <v>51.298107442858857</v>
      </c>
      <c r="G82" s="42" cm="1">
        <f t="array" ref="G82">[1]!KinematicViscosity($D$1,"TP","SI with C",D82,E82/10)</f>
        <v>3.0302615756893319E-3</v>
      </c>
      <c r="H82" s="18">
        <f t="shared" si="2"/>
        <v>115461.88682563954</v>
      </c>
      <c r="J82" s="14"/>
      <c r="K82" s="15"/>
    </row>
    <row r="83" spans="2:13" x14ac:dyDescent="0.3">
      <c r="B83" s="40">
        <v>7.2510769970994371</v>
      </c>
      <c r="C83" s="8">
        <v>-0.32523193751618462</v>
      </c>
      <c r="D83" s="19">
        <v>28.275500000000005</v>
      </c>
      <c r="E83" s="19">
        <v>25.572959999999998</v>
      </c>
      <c r="F83" s="19" cm="1">
        <f t="array" ref="F83">[1]!Density($D$1,"TP","SI with C",D83,E83/10)</f>
        <v>51.32180123553988</v>
      </c>
      <c r="G83" s="42" cm="1">
        <f t="array" ref="G83">[1]!KinematicViscosity($D$1,"TP","SI with C",D83,E83/10)</f>
        <v>3.0294446019164022E-3</v>
      </c>
      <c r="H83" s="18">
        <f t="shared" si="2"/>
        <v>111094.39498886668</v>
      </c>
      <c r="I83" s="4">
        <f>AVERAGE(H78:H83)</f>
        <v>118691.17702998366</v>
      </c>
      <c r="J83" s="16"/>
      <c r="K83" s="17"/>
      <c r="L83" s="11"/>
      <c r="M83" s="11"/>
    </row>
    <row r="84" spans="2:13" x14ac:dyDescent="0.3">
      <c r="J84" s="10"/>
      <c r="K84" s="11"/>
      <c r="L84" s="11"/>
      <c r="M84" s="11"/>
    </row>
  </sheetData>
  <mergeCells count="2">
    <mergeCell ref="B1:C1"/>
    <mergeCell ref="J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6FE4-C150-4F6B-A450-6BACB7DE0892}">
  <dimension ref="B1:L7"/>
  <sheetViews>
    <sheetView workbookViewId="0">
      <selection activeCell="F13" sqref="F13"/>
    </sheetView>
  </sheetViews>
  <sheetFormatPr defaultRowHeight="14.4" x14ac:dyDescent="0.3"/>
  <cols>
    <col min="2" max="2" width="9.88671875" bestFit="1" customWidth="1"/>
    <col min="3" max="12" width="9.5546875" bestFit="1" customWidth="1"/>
  </cols>
  <sheetData>
    <row r="1" spans="2:12" x14ac:dyDescent="0.3">
      <c r="B1" t="s">
        <v>4</v>
      </c>
    </row>
    <row r="2" spans="2:12" x14ac:dyDescent="0.3">
      <c r="B2" s="23" t="s">
        <v>18</v>
      </c>
      <c r="C2" s="24" t="s">
        <v>19</v>
      </c>
    </row>
    <row r="3" spans="2:12" x14ac:dyDescent="0.3">
      <c r="B3" s="25">
        <v>1.9470000000000001E-2</v>
      </c>
      <c r="C3" s="25">
        <v>0.98053000000000001</v>
      </c>
    </row>
    <row r="5" spans="2:12" x14ac:dyDescent="0.3">
      <c r="B5" t="s">
        <v>20</v>
      </c>
    </row>
    <row r="6" spans="2:12" x14ac:dyDescent="0.3">
      <c r="B6" s="23" t="s">
        <v>18</v>
      </c>
      <c r="C6" s="24" t="s">
        <v>19</v>
      </c>
      <c r="D6" s="24" t="s">
        <v>21</v>
      </c>
      <c r="E6" s="24" t="s">
        <v>22</v>
      </c>
      <c r="F6" s="24" t="s">
        <v>23</v>
      </c>
      <c r="G6" s="32" t="s">
        <v>24</v>
      </c>
      <c r="H6" s="32" t="s">
        <v>29</v>
      </c>
      <c r="I6" s="32" t="s">
        <v>25</v>
      </c>
      <c r="J6" s="32" t="s">
        <v>26</v>
      </c>
      <c r="K6" s="32" t="s">
        <v>27</v>
      </c>
      <c r="L6" s="33" t="s">
        <v>28</v>
      </c>
    </row>
    <row r="7" spans="2:12" x14ac:dyDescent="0.3">
      <c r="B7" s="25">
        <v>3.0210000000000001E-2</v>
      </c>
      <c r="C7" s="25">
        <v>3.4000000000000002E-4</v>
      </c>
      <c r="D7" s="25">
        <v>0</v>
      </c>
      <c r="E7" s="25">
        <v>0.92779</v>
      </c>
      <c r="F7" s="25">
        <v>3.7109999999999997E-2</v>
      </c>
      <c r="G7" s="25">
        <v>3.29E-3</v>
      </c>
      <c r="H7" s="25">
        <v>4.6000000000000001E-4</v>
      </c>
      <c r="I7" s="25">
        <v>6.4999999999999997E-4</v>
      </c>
      <c r="J7" s="25">
        <v>8.0000000000000007E-5</v>
      </c>
      <c r="K7" s="25">
        <v>4.0000000000000003E-5</v>
      </c>
      <c r="L7" s="25">
        <v>3.0000000000000001E-5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EF9A29A0F06646A03FB8B2AC9D351B" ma:contentTypeVersion="15" ma:contentTypeDescription="Create a new document." ma:contentTypeScope="" ma:versionID="499b977ae29b0de280ab30b5e5e68b42">
  <xsd:schema xmlns:xsd="http://www.w3.org/2001/XMLSchema" xmlns:xs="http://www.w3.org/2001/XMLSchema" xmlns:p="http://schemas.microsoft.com/office/2006/metadata/properties" xmlns:ns2="6e620101-b500-4b9b-b2ff-9afacfd9d2a6" xmlns:ns3="ff648953-9008-4c41-b763-7456227eae4a" targetNamespace="http://schemas.microsoft.com/office/2006/metadata/properties" ma:root="true" ma:fieldsID="ed1114f1c50b418a1003b242dbe0f160" ns2:_="" ns3:_="">
    <xsd:import namespace="6e620101-b500-4b9b-b2ff-9afacfd9d2a6"/>
    <xsd:import namespace="ff648953-9008-4c41-b763-7456227eae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620101-b500-4b9b-b2ff-9afacfd9d2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8d0a502-75c6-45e6-acdf-f84b4c3971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648953-9008-4c41-b763-7456227eae4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72d7e63-36ab-4487-930a-c0a15b7033b1}" ma:internalName="TaxCatchAll" ma:showField="CatchAllData" ma:web="ff648953-9008-4c41-b763-7456227eae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620101-b500-4b9b-b2ff-9afacfd9d2a6">
      <Terms xmlns="http://schemas.microsoft.com/office/infopath/2007/PartnerControls"/>
    </lcf76f155ced4ddcb4097134ff3c332f>
    <TaxCatchAll xmlns="ff648953-9008-4c41-b763-7456227eae4a" xsi:nil="true"/>
  </documentManagement>
</p:properties>
</file>

<file path=customXml/itemProps1.xml><?xml version="1.0" encoding="utf-8"?>
<ds:datastoreItem xmlns:ds="http://schemas.openxmlformats.org/officeDocument/2006/customXml" ds:itemID="{8B1ED558-FC22-4998-8209-AB9DCF5A0D09}"/>
</file>

<file path=customXml/itemProps2.xml><?xml version="1.0" encoding="utf-8"?>
<ds:datastoreItem xmlns:ds="http://schemas.openxmlformats.org/officeDocument/2006/customXml" ds:itemID="{F10A585C-1EC8-4B54-A0FE-18686E0E7187}"/>
</file>

<file path=customXml/itemProps3.xml><?xml version="1.0" encoding="utf-8"?>
<ds:datastoreItem xmlns:ds="http://schemas.openxmlformats.org/officeDocument/2006/customXml" ds:itemID="{FC30F3BB-A8B5-48F7-ACE6-EF3D3BB04F7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Average Data</vt:lpstr>
      <vt:lpstr>Extra Data</vt:lpstr>
      <vt:lpstr>Compositions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 Abdulrahman</dc:creator>
  <cp:lastModifiedBy>Ara Abdulrahman</cp:lastModifiedBy>
  <dcterms:created xsi:type="dcterms:W3CDTF">2015-06-05T18:19:34Z</dcterms:created>
  <dcterms:modified xsi:type="dcterms:W3CDTF">2025-08-21T14:16:02Z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0x0101002CEF9A29A0F06646A03FB8B2AC9D351B</vt:lpwstr>
  </property>
</Properties>
</file>